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timular.sharepoint.com/Gedeelde documenten/Projecten Stimular/Lopende projecten/573 Green Deal CO2 emissiefactoren/4 (eind)producten/"/>
    </mc:Choice>
  </mc:AlternateContent>
  <xr:revisionPtr revIDLastSave="5" documentId="8_{5FF8C7F8-0432-4AA3-8B61-F8CACF6F71A3}" xr6:coauthVersionLast="47" xr6:coauthVersionMax="47" xr10:uidLastSave="{836EF5C1-AC5E-4222-8E4B-8231725AEC6C}"/>
  <bookViews>
    <workbookView xWindow="-120" yWindow="-120" windowWidth="29040" windowHeight="15720" tabRatio="909" xr2:uid="{00000000-000D-0000-FFFF-FFFF00000000}"/>
  </bookViews>
  <sheets>
    <sheet name="CO2emissiefactoren 2025" sheetId="14" r:id="rId1"/>
    <sheet name="co2emissiefactoren 2024" sheetId="13" r:id="rId2"/>
    <sheet name="co2emissiefactoren 2023" sheetId="12" r:id="rId3"/>
    <sheet name="co2emissiefactoren 2022" sheetId="9" r:id="rId4"/>
    <sheet name="co2emissiefactoren 2021" sheetId="8" r:id="rId5"/>
    <sheet name="co2emissiefactoren 2020" sheetId="7" r:id="rId6"/>
    <sheet name="co2emissiefactoren 2019" sheetId="6" r:id="rId7"/>
    <sheet name="co2emissiefactoren 2018" sheetId="1" r:id="rId8"/>
    <sheet name="co2emissiefactoren 2017" sheetId="2" r:id="rId9"/>
    <sheet name="co2emissiefactoren 2016" sheetId="5" r:id="rId10"/>
    <sheet name="co2emissiefactoren 2015" sheetId="4" r:id="rId11"/>
  </sheets>
  <definedNames>
    <definedName name="_xlnm.Print_Area" localSheetId="8">'co2emissiefactoren 2017'!$A$1:$J$168</definedName>
    <definedName name="_xlnm.Print_Area" localSheetId="7">'co2emissiefactoren 2018'!$A:$J</definedName>
    <definedName name="_xlnm.Print_Area" localSheetId="6">'co2emissiefactoren 2019'!$A$1:$J$183</definedName>
    <definedName name="_xlnm.Print_Area" localSheetId="5">'co2emissiefactoren 2020'!$A$1:$K$182</definedName>
    <definedName name="_xlnm.Print_Area" localSheetId="3">'co2emissiefactoren 2022'!$A$1:$J$191</definedName>
    <definedName name="_xlnm.Print_Area" localSheetId="2">'co2emissiefactoren 2023'!$A$1:$J$210</definedName>
    <definedName name="_xlnm.Print_Area" localSheetId="1">'co2emissiefactoren 2024'!$A$1:$J$209</definedName>
    <definedName name="_xlnm.Print_Area" localSheetId="0">'CO2emissiefactoren 2025'!$A$1:$K$214</definedName>
    <definedName name="_xlnm.Print_Titles" localSheetId="10">'co2emissiefactoren 2015'!$1:$3</definedName>
    <definedName name="_xlnm.Print_Titles" localSheetId="9">'co2emissiefactoren 2016'!$1:$3</definedName>
    <definedName name="_xlnm.Print_Titles" localSheetId="8">'co2emissiefactoren 2017'!$1:$3</definedName>
    <definedName name="_xlnm.Print_Titles" localSheetId="7">'co2emissiefactoren 2018'!$1:$3</definedName>
    <definedName name="_xlnm.Print_Titles" localSheetId="6">'co2emissiefactoren 2019'!$1:$3</definedName>
    <definedName name="_xlnm.Print_Titles" localSheetId="5">'co2emissiefactoren 2020'!$1:$3</definedName>
    <definedName name="_xlnm.Print_Titles" localSheetId="4">'co2emissiefactoren 2021'!$1:$3</definedName>
    <definedName name="_xlnm.Print_Titles" localSheetId="3">'co2emissiefactoren 2022'!$1:$3</definedName>
    <definedName name="_xlnm.Print_Titles" localSheetId="2">'co2emissiefactoren 2023'!$1:$3</definedName>
    <definedName name="_xlnm.Print_Titles" localSheetId="1">'co2emissiefactoren 2024'!$1:$3</definedName>
    <definedName name="_xlnm.Print_Titles" localSheetId="0">'CO2emissiefactoren 2025'!$1:$3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3" i="7" l="1"/>
  <c r="M174" i="7"/>
  <c r="M175" i="7"/>
  <c r="E75" i="14"/>
  <c r="E71" i="14"/>
  <c r="E70" i="14"/>
  <c r="E55" i="14"/>
  <c r="E54" i="14"/>
  <c r="M41" i="14"/>
  <c r="E73" i="13" l="1"/>
  <c r="E69" i="13"/>
  <c r="E68" i="13"/>
  <c r="E54" i="13"/>
  <c r="E53" i="13"/>
  <c r="E75" i="13"/>
  <c r="L40" i="13"/>
  <c r="E76" i="12"/>
  <c r="L54" i="12"/>
  <c r="L48" i="12"/>
  <c r="L42" i="12"/>
  <c r="L41" i="12"/>
  <c r="L47" i="9" l="1"/>
  <c r="L41" i="9"/>
  <c r="L40" i="9"/>
  <c r="L53" i="9"/>
  <c r="E66" i="2" l="1"/>
  <c r="E62" i="2"/>
  <c r="E61" i="2"/>
  <c r="F78" i="5"/>
  <c r="F77" i="5" s="1"/>
  <c r="F83" i="5"/>
  <c r="F84" i="5" s="1"/>
  <c r="F87" i="5"/>
  <c r="F88" i="5" s="1"/>
  <c r="F76" i="5"/>
  <c r="G78" i="5"/>
  <c r="E78" i="5" s="1"/>
  <c r="G83" i="5"/>
  <c r="G82" i="5" s="1"/>
  <c r="G87" i="5"/>
  <c r="G88" i="5" s="1"/>
  <c r="G116" i="5"/>
  <c r="G115" i="5"/>
  <c r="G114" i="5"/>
  <c r="E61" i="5"/>
  <c r="G113" i="5"/>
  <c r="E113" i="5" s="1"/>
  <c r="G112" i="5"/>
  <c r="E112" i="5" s="1"/>
  <c r="G111" i="5"/>
  <c r="E111" i="5" s="1"/>
  <c r="E110" i="5"/>
  <c r="E109" i="5"/>
  <c r="E108" i="5"/>
  <c r="E107" i="5"/>
  <c r="E106" i="5"/>
  <c r="E105" i="5"/>
  <c r="E104" i="5"/>
  <c r="G103" i="5"/>
  <c r="E102" i="5"/>
  <c r="F102" i="5"/>
  <c r="G102" i="5"/>
  <c r="E101" i="5"/>
  <c r="G101" i="5"/>
  <c r="G98" i="5"/>
  <c r="G99" i="5" s="1"/>
  <c r="G100" i="5"/>
  <c r="F98" i="5"/>
  <c r="F100" i="5" s="1"/>
  <c r="G97" i="5"/>
  <c r="E97" i="5" s="1"/>
  <c r="E96" i="5"/>
  <c r="G95" i="5"/>
  <c r="F95" i="5"/>
  <c r="G94" i="5"/>
  <c r="F94" i="5"/>
  <c r="E94" i="5"/>
  <c r="G93" i="5"/>
  <c r="F93" i="5"/>
  <c r="E93" i="5" s="1"/>
  <c r="G92" i="5"/>
  <c r="F92" i="5"/>
  <c r="E92" i="5" s="1"/>
  <c r="G90" i="5"/>
  <c r="G89" i="5" s="1"/>
  <c r="G91" i="5"/>
  <c r="F90" i="5"/>
  <c r="F91" i="5" s="1"/>
  <c r="F89" i="5"/>
  <c r="G85" i="5"/>
  <c r="F85" i="5"/>
  <c r="G81" i="5"/>
  <c r="F81" i="5"/>
  <c r="E81" i="5" s="1"/>
  <c r="G80" i="5"/>
  <c r="F80" i="5"/>
  <c r="E80" i="5"/>
  <c r="F79" i="5"/>
  <c r="E66" i="5"/>
  <c r="E62" i="5"/>
  <c r="E58" i="5"/>
  <c r="E56" i="5"/>
  <c r="G55" i="5"/>
  <c r="F55" i="5"/>
  <c r="E55" i="5" s="1"/>
  <c r="G28" i="5"/>
  <c r="G27" i="5"/>
  <c r="G26" i="5"/>
  <c r="E25" i="5"/>
  <c r="G24" i="5"/>
  <c r="E23" i="5"/>
  <c r="G22" i="5"/>
  <c r="G21" i="5"/>
  <c r="G20" i="5"/>
  <c r="E19" i="5"/>
  <c r="E18" i="5"/>
  <c r="G17" i="5"/>
  <c r="E16" i="5"/>
  <c r="G15" i="5"/>
  <c r="G14" i="5"/>
  <c r="E13" i="5"/>
  <c r="G9" i="5"/>
  <c r="E8" i="5"/>
  <c r="G7" i="5"/>
  <c r="G6" i="5"/>
  <c r="E5" i="5"/>
  <c r="G115" i="4"/>
  <c r="G114" i="4"/>
  <c r="G113" i="4"/>
  <c r="E62" i="4"/>
  <c r="G112" i="4" s="1"/>
  <c r="E112" i="4" s="1"/>
  <c r="E109" i="4"/>
  <c r="E108" i="4"/>
  <c r="E107" i="4"/>
  <c r="E106" i="4"/>
  <c r="E105" i="4"/>
  <c r="E104" i="4"/>
  <c r="E103" i="4"/>
  <c r="G102" i="4"/>
  <c r="E101" i="4"/>
  <c r="F101" i="4"/>
  <c r="E100" i="4"/>
  <c r="G100" i="4" s="1"/>
  <c r="G97" i="4"/>
  <c r="G98" i="4" s="1"/>
  <c r="F97" i="4"/>
  <c r="F99" i="4" s="1"/>
  <c r="E95" i="4"/>
  <c r="G94" i="4"/>
  <c r="E94" i="4" s="1"/>
  <c r="F94" i="4"/>
  <c r="G93" i="4"/>
  <c r="F93" i="4"/>
  <c r="G92" i="4"/>
  <c r="F92" i="4"/>
  <c r="G91" i="4"/>
  <c r="F91" i="4"/>
  <c r="G89" i="4"/>
  <c r="G88" i="4" s="1"/>
  <c r="F89" i="4"/>
  <c r="F90" i="4" s="1"/>
  <c r="G86" i="4"/>
  <c r="G87" i="4"/>
  <c r="F86" i="4"/>
  <c r="F87" i="4" s="1"/>
  <c r="F85" i="4"/>
  <c r="G84" i="4"/>
  <c r="F84" i="4"/>
  <c r="G82" i="4"/>
  <c r="G81" i="4" s="1"/>
  <c r="G83" i="4"/>
  <c r="F82" i="4"/>
  <c r="E82" i="4" s="1"/>
  <c r="G80" i="4"/>
  <c r="F80" i="4"/>
  <c r="E80" i="4" s="1"/>
  <c r="G79" i="4"/>
  <c r="F79" i="4"/>
  <c r="E79" i="4" s="1"/>
  <c r="G77" i="4"/>
  <c r="G78" i="4" s="1"/>
  <c r="F77" i="4"/>
  <c r="F76" i="4" s="1"/>
  <c r="E67" i="4"/>
  <c r="E63" i="4"/>
  <c r="E59" i="4"/>
  <c r="E57" i="4"/>
  <c r="G56" i="4"/>
  <c r="E56" i="4" s="1"/>
  <c r="F56" i="4"/>
  <c r="G28" i="4"/>
  <c r="G27" i="4"/>
  <c r="G26" i="4"/>
  <c r="E25" i="4"/>
  <c r="G24" i="4"/>
  <c r="E23" i="4"/>
  <c r="G22" i="4"/>
  <c r="G21" i="4"/>
  <c r="G20" i="4"/>
  <c r="E19" i="4"/>
  <c r="E18" i="4"/>
  <c r="G17" i="4"/>
  <c r="E16" i="4"/>
  <c r="G15" i="4"/>
  <c r="G14" i="4"/>
  <c r="E13" i="4"/>
  <c r="G9" i="4"/>
  <c r="E8" i="4"/>
  <c r="G7" i="4"/>
  <c r="G6" i="4"/>
  <c r="E5" i="4"/>
  <c r="E92" i="4" l="1"/>
  <c r="E87" i="4"/>
  <c r="F83" i="4"/>
  <c r="E83" i="4" s="1"/>
  <c r="E91" i="4"/>
  <c r="G110" i="4"/>
  <c r="E110" i="4" s="1"/>
  <c r="G111" i="4"/>
  <c r="E111" i="4" s="1"/>
  <c r="F82" i="5"/>
  <c r="G76" i="4"/>
  <c r="E76" i="4" s="1"/>
  <c r="E93" i="4"/>
  <c r="E85" i="5"/>
  <c r="E82" i="5"/>
  <c r="E77" i="4"/>
  <c r="E95" i="5"/>
  <c r="F99" i="5"/>
  <c r="G84" i="5"/>
  <c r="E84" i="5" s="1"/>
  <c r="F86" i="5"/>
  <c r="E88" i="5"/>
  <c r="G86" i="5"/>
  <c r="G75" i="4"/>
  <c r="E90" i="5"/>
  <c r="G101" i="4"/>
  <c r="E84" i="4"/>
  <c r="E87" i="5"/>
  <c r="F81" i="4"/>
  <c r="E81" i="4" s="1"/>
  <c r="E83" i="5"/>
  <c r="F75" i="4"/>
  <c r="G96" i="4"/>
  <c r="E96" i="4" s="1"/>
  <c r="E91" i="5"/>
  <c r="E89" i="5"/>
  <c r="G90" i="4"/>
  <c r="E90" i="4" s="1"/>
  <c r="G99" i="4"/>
  <c r="G79" i="5"/>
  <c r="E79" i="5" s="1"/>
  <c r="G77" i="5"/>
  <c r="E77" i="5" s="1"/>
  <c r="F78" i="4"/>
  <c r="E78" i="4" s="1"/>
  <c r="G85" i="4"/>
  <c r="E85" i="4" s="1"/>
  <c r="F88" i="4"/>
  <c r="E88" i="4" s="1"/>
  <c r="F98" i="4"/>
  <c r="E86" i="4"/>
  <c r="E89" i="4"/>
  <c r="E98" i="5"/>
  <c r="G76" i="5"/>
  <c r="E76" i="5" s="1"/>
  <c r="E97" i="4"/>
  <c r="E86" i="5" l="1"/>
  <c r="E75" i="4"/>
  <c r="E99" i="4"/>
  <c r="E98" i="4"/>
  <c r="E100" i="5"/>
  <c r="E99" i="5"/>
</calcChain>
</file>

<file path=xl/sharedStrings.xml><?xml version="1.0" encoding="utf-8"?>
<sst xmlns="http://schemas.openxmlformats.org/spreadsheetml/2006/main" count="9536" uniqueCount="1005">
  <si>
    <t>Categorie</t>
  </si>
  <si>
    <t>Eenheid</t>
  </si>
  <si>
    <t>Kg CO2/eenheid (WTW)</t>
  </si>
  <si>
    <t>Kg CO2/eenheid (TTW)</t>
  </si>
  <si>
    <t>Kg CO2/eenheid (WTT)</t>
  </si>
  <si>
    <t>Bron</t>
  </si>
  <si>
    <t>Toelichting</t>
  </si>
  <si>
    <t>Datum laatste wijziging</t>
  </si>
  <si>
    <r>
      <rPr>
        <b/>
        <sz val="9"/>
        <color theme="1"/>
        <rFont val="Verdana"/>
        <family val="2"/>
      </rPr>
      <t>CO</t>
    </r>
    <r>
      <rPr>
        <b/>
        <vertAlign val="subscript"/>
        <sz val="9"/>
        <color theme="1"/>
        <rFont val="Verdana"/>
        <family val="2"/>
      </rPr>
      <t>2</t>
    </r>
    <r>
      <rPr>
        <b/>
        <sz val="9"/>
        <color theme="1"/>
        <rFont val="Verdana"/>
        <family val="2"/>
      </rPr>
      <t>emissiefactoren 2023</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</si>
  <si>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Brandstoffen voertuigen en schepen</t>
  </si>
  <si>
    <t>Benzine</t>
  </si>
  <si>
    <t>(E10, 2020 blend)</t>
  </si>
  <si>
    <t>liter</t>
  </si>
  <si>
    <t>[39], tabel 42</t>
  </si>
  <si>
    <t xml:space="preserve">Energieinhoud/ stookwaarde = 41,8 MJ/kg of 31,4 MJ/liter. Dichtheid = 0,75 kg/liter
Blend met ca 10% benzinevervangers en 90% fossiele benzine. Blend zoals verkocht bij benzinestations. </t>
  </si>
  <si>
    <t>jan '23</t>
  </si>
  <si>
    <t xml:space="preserve"> (2015-2019 blend)</t>
  </si>
  <si>
    <t>[33]</t>
  </si>
  <si>
    <t>Deze factor is te gebruiken voor de periode 2015-2019 en gaat uit van de gemiddelde marktmix.</t>
  </si>
  <si>
    <t>jan '21</t>
  </si>
  <si>
    <t xml:space="preserve"> (fossiel)</t>
  </si>
  <si>
    <t>Energieinhoud/ stookwaarde = 43,3 MJ/kg of 32,5 MJ/liter. Dichtheid = 0,75 kg/liter
Samenstelling benzine vóór bijmenging met biobrandstof. Ook te gebruiken als emissiefactor voor schone benzine</t>
  </si>
  <si>
    <t>Benzine vervanger</t>
  </si>
  <si>
    <t>Bio-ethanol</t>
  </si>
  <si>
    <t>Energieinhoud/ stookwaarde = 27,9 MJ/kg of 20,9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</si>
  <si>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E85</t>
  </si>
  <si>
    <t>Energieinhoud/ stookwaarde = 30,2 MJ/kg of 22,7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</si>
  <si>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 xml:space="preserve">Diesel </t>
  </si>
  <si>
    <t>(B7, 2020 blend)</t>
  </si>
  <si>
    <t>Energieinhoud/ stookwaarde = 42,8 MJ/kg of 36,0 MJ/liter. Dichtheid = 0,84 kg/liter
Blend met ca 7% biodiesel (FAME) en 93% fossiele diesel. Blend zoals verkocht bij benzinestations.</t>
  </si>
  <si>
    <t>Diesel</t>
  </si>
  <si>
    <t>Energieinhoud/ stookwaarde = 43,2 MJ/kg of 36,3 MJ/liter. Dichtheid = 0,84 kg/liter
Samenstelling diesel  vóór bijmenging met biobrandstof.</t>
  </si>
  <si>
    <t>Biodiesel (HVO)</t>
  </si>
  <si>
    <t xml:space="preserve">Energieinhoud/ stookwaarde = 44,0 MJ/kg of 34,8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</si>
  <si>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Biodiesel (FAME)</t>
  </si>
  <si>
    <t>Energieinhoud/ stookwaarde = 37,5 MJ/kg of 33,0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</si>
  <si>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t>
  </si>
  <si>
    <t>Energieinhoud/ stookwaarde = 44,0 MJ/kg of 34,3 MJ/liter. Dichtheid = 0,78 kg/liter
GTL is een brandstof met een schonere verbranding qua roet en fijnstof en is qua CO2-uitstoot vergelijkbaar met conventionele diesel.</t>
  </si>
  <si>
    <t xml:space="preserve">CNG </t>
  </si>
  <si>
    <t>(fossiel, aardgas)</t>
  </si>
  <si>
    <t>kg</t>
  </si>
  <si>
    <t>[39], tabel 41</t>
  </si>
  <si>
    <t>Energieinhoud/ stookwaarde = 38,0 MJ/kg. Dichtheid = 0,17 kg/liter</t>
  </si>
  <si>
    <t>CNG</t>
  </si>
  <si>
    <t>(Bio, groengas)</t>
  </si>
  <si>
    <t>Energieinhoud/ stookwaarde = 38,0 MJ/kg. Dichtheid = 0,17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</si>
  <si>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LNG</t>
  </si>
  <si>
    <t>Energieinhoud/ stookwaarde = 49 MJ/kg. Dichtheid = 0,45 kg/liter. 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</si>
  <si>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Energieinhoud/ stookwaarde = 49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</si>
  <si>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LPG</t>
  </si>
  <si>
    <t>Energieinhoud/ stookwaarde = 45,2 MJ/kg of 24,4 MJ/liter. Dichtheid = 0,54 kg/liter</t>
  </si>
  <si>
    <t>Waterstof grijs (steam reforming)</t>
  </si>
  <si>
    <t xml:space="preserve">Grijze waterstof wordt gemaakt via aardgasfractionering. 
Energieinhoud/ stookwaarde = 120 MJ/kg. Waterstof wordt in kg afgerekend en onder hoge druk getankt. 
In gasvorm heeft H2 een dichtheid van 90,7 gram per Nm3.
Bij 350 bar en 0°C is de dichtheid ±25 g/l en bij 700 bar ±42 g/l.
Vloeibaar heeft H2 een dichtheid van ±70,8 g/liter.
</t>
  </si>
  <si>
    <t>Waterstof groen</t>
  </si>
  <si>
    <t xml:space="preserve">Groene waterstof wordt gemaakt via elektrolyse met groene stroom. 
Energieinhoud/ stookwaarde = 120 MJ/kg. Waterstof wordt in kg afgerekend en onder hoge druk getankt. 
In gasvorm heeft H2 een dichtheid van 90,7 gram per Nm3.
Bij 350 bar en 0°C is de dichtheid ±25 g/l en bij 700 bar ±42 g/l.
Vloeibaar heeft H2 een dichtheid van ±70,8 g/liter.
</t>
  </si>
  <si>
    <t>Marine Diesel Oil (MDO)</t>
  </si>
  <si>
    <t>Energieinhoud/ stookwaarde = 42,7 MJ/kg.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</si>
  <si>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Heavy Fuel Oil (HFO)</t>
  </si>
  <si>
    <t>Energieinhoud/ stookwaarde = 41,0 MJ/kg. Dichtheid = 0,97 kg/liter Brandstof alleen voor gebruik in zeeschepen, buiten territoriale wateren. _x000D_
Ook zware stookolie of residual fuel oil genaamd. Moet verwarmd worden tot 60-80°C om te kunnen gebruiken. Zwavelpercentage is 0,5%.</t>
  </si>
  <si>
    <t>Kerosine</t>
  </si>
  <si>
    <t>Fossiel (jet A1)</t>
  </si>
  <si>
    <t>Energieinhoud/ stookwaarde = 43,5 MJ/kg of 34,8 MJ/liter. Dichtheid = 0,80 kg/liter</t>
  </si>
  <si>
    <t>Bio, raapzaad</t>
  </si>
  <si>
    <t>Energieinhoud/ stookwaarde = 44,0 MJ/kg of 33,9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</si>
  <si>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Brandstoffen energiecentrales en individuele warmteopwekking</t>
  </si>
  <si>
    <t>Ruwe aardolie</t>
  </si>
  <si>
    <t>[1]</t>
  </si>
  <si>
    <t>jan '15</t>
  </si>
  <si>
    <t>Orimulsion</t>
  </si>
  <si>
    <t>Aargascondensaat</t>
  </si>
  <si>
    <t>Petroleum</t>
  </si>
  <si>
    <t>Leisteenolie</t>
  </si>
  <si>
    <t>Ethaan</t>
  </si>
  <si>
    <t>Nafta</t>
  </si>
  <si>
    <t>Bitumen</t>
  </si>
  <si>
    <t>Smeerolien</t>
  </si>
  <si>
    <t>Petroleumcokes</t>
  </si>
  <si>
    <t>Raffinaderijgrondstoffen</t>
  </si>
  <si>
    <t>Raffinaderij gas</t>
  </si>
  <si>
    <t>jan '22</t>
  </si>
  <si>
    <t>Chemisch restgas</t>
  </si>
  <si>
    <t>Overige olien</t>
  </si>
  <si>
    <t>Antraciet</t>
  </si>
  <si>
    <t>Cokeskolen</t>
  </si>
  <si>
    <t>Cokeskolen (cokesovens)</t>
  </si>
  <si>
    <t>Cokeskolen (hoogovens)</t>
  </si>
  <si>
    <t>Steenkool-bitumineus</t>
  </si>
  <si>
    <t>jan '24</t>
  </si>
  <si>
    <t>Steenkool-sub-bitumineus</t>
  </si>
  <si>
    <t>Bruinkool</t>
  </si>
  <si>
    <t>Bitumineuze leisteen</t>
  </si>
  <si>
    <t>Turf</t>
  </si>
  <si>
    <t>Steenkool en bruinkoolbriketten</t>
  </si>
  <si>
    <t>Aardgas</t>
  </si>
  <si>
    <t>Nm3</t>
  </si>
  <si>
    <t>[1] en [35]</t>
  </si>
  <si>
    <t>31,65 MJ/nm3 ae
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</si>
  <si>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GJ</t>
  </si>
  <si>
    <t>[35]</t>
  </si>
  <si>
    <t xml:space="preserve">De verbrandingsemissie van aardgas zijn vrij constant (bron 1),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</si>
  <si>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Propaan</t>
  </si>
  <si>
    <t>[2]</t>
  </si>
  <si>
    <t>Groengas (stortgas)</t>
  </si>
  <si>
    <t>[6]</t>
  </si>
  <si>
    <t>De CO2 emissies tijdens gebruik worden gelijk aan nul gesteld vanwege het kort-cyclische karakter van de koolstof in deze brandstoffen. Er komt weliswaar wel CO2 vrij, echter deze draagt niet bij aan de versterking van het broeikaseffect.</t>
  </si>
  <si>
    <t>Groengas (covergisting)</t>
  </si>
  <si>
    <t>[32]</t>
  </si>
  <si>
    <t>jan '20</t>
  </si>
  <si>
    <t>Groengas (GFT-vergisting)</t>
  </si>
  <si>
    <t>Groengas (RWZI-slib)</t>
  </si>
  <si>
    <t>Groengas (gemiddeld)</t>
  </si>
  <si>
    <t>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t>
  </si>
  <si>
    <t>Houtige biobrandstoffen uit Nederland</t>
  </si>
  <si>
    <t>Houtchips (NL)</t>
  </si>
  <si>
    <t>kg ds</t>
  </si>
  <si>
    <t>[30]</t>
  </si>
  <si>
    <t xml:space="preserve">De eenheid van de houtige biomassa is kg droge stof. Per kg ds bevat houtige biomassa 19 MJ energie. 
Een kilo biomassa heeft een lager gewicht aan droge stof (ds), vanwege aanwezig vocht. Voor houtchips is het ds-gehalte heel variabel (45-85%),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t>
  </si>
  <si>
    <t>jan '19</t>
  </si>
  <si>
    <t>Shreds (NL)</t>
  </si>
  <si>
    <t>De eenheid van de houtige biomassa is kg droge stof (ds).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</si>
  <si>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(droge) industrie reststroom (NL)</t>
  </si>
  <si>
    <t>De eenheid van de houtige biomassa is kg droge stof (ds).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</si>
  <si>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Pellets uit vers hout (NL)</t>
  </si>
  <si>
    <t>De eenheid van de houtige biomassa is kg droge stof (ds). Per kg ds bevat houtige biomassa 19 MJ energie. 
Een kilo biomassa heeft een lager gewicht aan droge stof, vanwege aanwezig vocht. Voor pellets uit vers hout is het ds-gehalte gemiddeld 91%. Vanwege het droogproces is de emissiefactor aanzienlijk hoger dan de andere biomassa stromen.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</si>
  <si>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Houtblokken (NL)</t>
  </si>
  <si>
    <t>De eenheid van de houtige biomassa is kg droge stof (ds).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 en ovengedroogde houtblokken.</t>
  </si>
  <si>
    <t>Elektriciteit</t>
  </si>
  <si>
    <t>Stroometiket</t>
  </si>
  <si>
    <t>nvt</t>
  </si>
  <si>
    <t>VARIABEL</t>
  </si>
  <si>
    <t>[23], [42]</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</si>
  <si>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en 42 geven ook ketenemissiekentallen per elektriciteitssoort. </t>
  </si>
  <si>
    <t>Grijze stroom</t>
  </si>
  <si>
    <t>kWh</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</si>
  <si>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42).</t>
  </si>
  <si>
    <t>Stroom (onbekend)</t>
  </si>
  <si>
    <t>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13 gram CO2 per kWh (Bron 42).</t>
  </si>
  <si>
    <t>Windkracht</t>
  </si>
  <si>
    <t xml:space="preserve">De uitstoot is 0 indien de Well to Wheel benadering gebruikt wordt. Indien u de CO2 uitstoot t.g.v. de bouw en sloop van windmolens ook wilt meenemen (LCA benadering) dan is deze ca. 16 gram CO2 per kWh (Bron 42).
</t>
  </si>
  <si>
    <t>Waterkracht</t>
  </si>
  <si>
    <t xml:space="preserve">De uitstoot is 0 indien de Well to Wheel benadering gebruikt wordt. Indien u de CO2 uitstoot t.g.v. de bouw en sloop van de waterkrachtcentrale ook wilt meenemen (LCA benadering) dan is deze ca. 4 gram CO2 per kWh (Bron 42).
</t>
  </si>
  <si>
    <t>Zonne-energie</t>
  </si>
  <si>
    <t xml:space="preserve">De uitstoot is 0 indien de Well to Wheel benadering gebruikt wordt. Indien u de CO2 uitstoot t.g.v. de bouw en sloop van de zonnepanelen ook wilt meenemen (LCA benadering) dan is deze ca. 62 gram CO2 per kWh (Bron 42). 
</t>
  </si>
  <si>
    <t>Biomassa</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</si>
  <si>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2 gram CO2 per kWh (Bron 42).</t>
  </si>
  <si>
    <t>Warmtelevering</t>
  </si>
  <si>
    <t>Gemiddelde warmtenetten</t>
  </si>
  <si>
    <t xml:space="preserve">[38] en [25] </t>
  </si>
  <si>
    <r>
      <t>Gemiddelde voor warmte afkomstig uit grootschalige warmtenetten. Desgewenst is de specifieke TTW emissiefactor van uw eigen net te herleiden uit het Duurzaamheidsrapport warmtebedrijven (38).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18,52</t>
    </r>
    <r>
      <rPr>
        <sz val="9"/>
        <color rgb="FFFF0000"/>
        <rFont val="Verdana"/>
        <family val="2"/>
      </rPr>
      <t xml:space="preserve"> </t>
    </r>
    <r>
      <rPr>
        <sz val="9"/>
        <rFont val="Verdana"/>
        <family val="2"/>
      </rPr>
      <t xml:space="preserve">kg/GJ worden gerekend. Hierbij is uitgegaan van een COP van 4,9 en gebruik van de gemiddelde stroommix (0,328 kg/kWh).
</t>
    </r>
  </si>
  <si>
    <t>Restwarmte zonder bijstook</t>
  </si>
  <si>
    <t>[25]</t>
  </si>
  <si>
    <t xml:space="preserve">Het gaat hierbij om de afname van restwarmte waarbij de klant zelf de pieken opvangt op de momenten dat er geen of onvoldoende restwarmte beschikbaar is. 
</t>
  </si>
  <si>
    <t>mei '16</t>
  </si>
  <si>
    <t>Personenvervoer</t>
  </si>
  <si>
    <t>Auto</t>
  </si>
  <si>
    <t>Brandstofsoort onbekend</t>
  </si>
  <si>
    <t>Gewichtsklasse onbekend</t>
  </si>
  <si>
    <t>voertuigkilometer</t>
  </si>
  <si>
    <t>[9]</t>
  </si>
  <si>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1,31 (Bron 39).</t>
  </si>
  <si>
    <t>Klein</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</si>
  <si>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</si>
  <si>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Middel</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</si>
  <si>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</si>
  <si>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Groot</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</si>
  <si>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</si>
  <si>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Hybride</t>
  </si>
  <si>
    <t xml:space="preserve">Uitgegaan is van een middelgrote hybride auto die E10 tankt. Een hybride kan 20 tot 30% zuiniger zijn dan een vergelijkbare auto zonder elektrische ondersteuning.
De voertuigkilometers kan men om rekenen naar reizigerskilometers door te delen door het aantal inzittenden. Dat kan bij de reizen waar het aantal inzittenden bekend is. De gemiddelde bezettingsgraad van auto’s is 1,31 (Bron 39).
</t>
  </si>
  <si>
    <t>plug-in hybride</t>
  </si>
  <si>
    <t>[9] en [43]</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</si>
  <si>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</si>
  <si>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</si>
  <si>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</si>
  <si>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1,31 (Bron 39).</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</si>
  <si>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</si>
  <si>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1,31 (Bron 39).</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</si>
  <si>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 (Bron 39). </t>
  </si>
  <si>
    <t>Aardgas/ CNG</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</si>
  <si>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</si>
  <si>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1,31 (Bron 39).</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</si>
  <si>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1,31 (Bron 39).</t>
  </si>
  <si>
    <t>Bio-CNG</t>
  </si>
  <si>
    <t>Gemiddeld</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</si>
  <si>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</si>
  <si>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Bio-ethanol (E85)</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</si>
  <si>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 </t>
  </si>
  <si>
    <t>Biodiesel FAME 100%</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</si>
  <si>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1,31 (Bron 39).</t>
  </si>
  <si>
    <t>Biodiesel HVO 100%</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</si>
  <si>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1,31 (Bron 39). </t>
  </si>
  <si>
    <t>Waterstof grijs</t>
  </si>
  <si>
    <t>[13] en [31]</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</si>
  <si>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39)</t>
  </si>
  <si>
    <t>Batterij/Elektrisch</t>
  </si>
  <si>
    <r>
      <t xml:space="preserve">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t>
    </r>
    <r>
      <rPr>
        <sz val="9"/>
        <rFont val="Verdana"/>
        <family val="2"/>
      </rPr>
      <t>0,2028</t>
    </r>
    <r>
      <rPr>
        <sz val="9"/>
        <color rgb="FFFF0000"/>
        <rFont val="Verdana"/>
        <family val="2"/>
      </rPr>
      <t xml:space="preserve"> </t>
    </r>
    <r>
      <rPr>
        <sz val="9"/>
        <color rgb="FF000000"/>
        <rFont val="Verdana"/>
        <family val="2"/>
      </rPr>
      <t>kWh/vkm (inclusief 13% laadverlies) De voertuigkilometers kan men om rekenen naar reizigerskilometers door te delen door het aantal inzittenden. Dat kan bij de reizen waar het aantal inzittenden bekend is. De gemiddelde bezettingsgraad van auto's is 1,31 (Bron 39).</t>
    </r>
  </si>
  <si>
    <t>Gemiddelde stroommix</t>
  </si>
  <si>
    <r>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t>
    </r>
    <r>
      <rPr>
        <sz val="9"/>
        <rFont val="Verdana"/>
        <family val="2"/>
      </rPr>
      <t xml:space="preserve"> 0,2028</t>
    </r>
    <r>
      <rPr>
        <sz val="9"/>
        <color rgb="FF000000"/>
        <rFont val="Verdana"/>
        <family val="2"/>
      </rPr>
      <t xml:space="preserve"> kWh/vkm (inclusief 13% laadverlies). De voertuigkilometers kan men om rekenen naar reizigerskilometers door te delen door het aantal inzittenden. Dat kan bij de reizen waar het aantal inzittenden bekend is. De gemiddelde bezettingsgraad van auto's is 1,31 (Bron 39).</t>
    </r>
  </si>
  <si>
    <t>Groene stroom</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</si>
  <si>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0,2028 kWh/vkm (inclusief 13% laadverlies). De voertuigkilometers kan men om rekenen naar reizigerskilometers door te delen door het aantal inzittenden. Dat kan bij de reizen waar het aantal inzittenden bekend is. De gemiddelde bezettingsgraad van auto's is 1,31 (Bron 39).</t>
  </si>
  <si>
    <t>Motor</t>
  </si>
  <si>
    <t>benzine</t>
  </si>
  <si>
    <t>[39], tabel 2</t>
  </si>
  <si>
    <t>Op basis van een gemiddelde motorfiets (euroklasse 1-5), gemiddelde wegtype en op basis van benzine (E10).</t>
  </si>
  <si>
    <t>Fiets</t>
  </si>
  <si>
    <t>Op basis van de gemiddelde stroommix. Indien gebruik wordt gemaakt van groene stroom is de uitstoot 0 gr/km.</t>
  </si>
  <si>
    <t>Minibus (max. 8 personen)</t>
  </si>
  <si>
    <t xml:space="preserve">Het gaat om middelzware bestelbussen, met een leeggewicht van ca. 2000 kg (vergelijkbaar met taxi/belbus) (Bron 2). </t>
  </si>
  <si>
    <t>Diesel (gemiddeld)</t>
  </si>
  <si>
    <t>reizigerskilometer</t>
  </si>
  <si>
    <t>[39], tabel 1</t>
  </si>
  <si>
    <t xml:space="preserve">Deze factor is berekend op basis van een bezettingsgraad van 2,4 personen. </t>
  </si>
  <si>
    <r>
      <t>Op basis van de</t>
    </r>
    <r>
      <rPr>
        <sz val="9"/>
        <rFont val="Verdana"/>
        <family val="2"/>
      </rPr>
      <t xml:space="preserve"> gemiddelde stroommix</t>
    </r>
    <r>
      <rPr>
        <sz val="9"/>
        <color theme="1"/>
        <rFont val="Verdana"/>
        <family val="2"/>
      </rPr>
      <t>. Indien gebruik wordt gemaakt van groene stroom is de uitstoot 0 gr/km.</t>
    </r>
  </si>
  <si>
    <t>Touringcar</t>
  </si>
  <si>
    <t xml:space="preserve">Deze factor is berekend op basis van een bezettingsgraad van 48. </t>
  </si>
  <si>
    <t>HVO100/biodiesel</t>
  </si>
  <si>
    <t>[39], tabel 77</t>
  </si>
  <si>
    <r>
      <t>Berekend op basis van de</t>
    </r>
    <r>
      <rPr>
        <sz val="9"/>
        <rFont val="Verdana"/>
        <family val="2"/>
      </rPr>
      <t xml:space="preserve"> gemiddelde stroommix</t>
    </r>
    <r>
      <rPr>
        <sz val="9"/>
        <color theme="1"/>
        <rFont val="Verdana"/>
        <family val="2"/>
      </rPr>
      <t>. Indien gebruik wordt gemaakt van groene stroom is de uitstoot 0 gr/km.</t>
    </r>
  </si>
  <si>
    <t>OV algemeen</t>
  </si>
  <si>
    <t>Voertuigtype onbekend</t>
  </si>
  <si>
    <t>Berekend op basis van reizigerskilometers zoals gerapporteerd door KiM data 2019 (pre-COVID).</t>
  </si>
  <si>
    <t>Bus, Tram, Metro</t>
  </si>
  <si>
    <t>Berekend op basis van reizigerskilometers op basis van modaliteit, zoals gerapporteerd door KiM data 2019 (pre-COVID).</t>
  </si>
  <si>
    <t>Trein</t>
  </si>
  <si>
    <t>Treintype onbekend</t>
  </si>
  <si>
    <t>Gemiddelde bezettingsgraad 29%. Elektrische treinen rijden op groene stroom. Niet geldig voor buitenlandse treinreizen.</t>
  </si>
  <si>
    <t>Uitgaande van stoptreinen en gebruik van normale diesel. Gemiddelde bezettingsgraad 26%.</t>
  </si>
  <si>
    <t>Elektrisch</t>
  </si>
  <si>
    <t>Geldig voor NS, intercity direct en regionale elektrische treinen. 
Alle OV bedrijven gebruiken 100% groene stroom, waardoor er geen emissies vrijkomen per reizigerskilometer.
Gemiddelde bezettingsgraad stoptreinen 24% en intercity's 32%.</t>
  </si>
  <si>
    <t>Trein Internationaal</t>
  </si>
  <si>
    <t>Gemiddelde  stroommix</t>
  </si>
  <si>
    <t>In Nederland op groene stroom, Internationaal op stroommix. 
De emissiecijfers zijn exclusief voor- en natransport. Gemiddelde bezettingsgraad is 47%</t>
  </si>
  <si>
    <t>OV Bus</t>
  </si>
  <si>
    <t>Bus type onbekend</t>
  </si>
  <si>
    <t>Gemiddelde bezetting is 8,1 reizigers.</t>
  </si>
  <si>
    <t>Groengas</t>
  </si>
  <si>
    <t>Brandstofcel/waterstof</t>
  </si>
  <si>
    <t>Gemiddelde bezetting is 8,1 reizigers. Uitgaande van gebruik van grijze waterstof (steam reforming).</t>
  </si>
  <si>
    <t>OV bedrijven gebruiken 100% groene stroom, waardoor er geen emissies vrijkomen per reizigerskilometer.</t>
  </si>
  <si>
    <t>Metro</t>
  </si>
  <si>
    <t>OV bedrijven gebruiken 100% groene stroom, waardoor er geen emissies vrijkomen per reizigerskilometer.
Gemiddelde bezettingsgraad 84%</t>
  </si>
  <si>
    <t>Tram</t>
  </si>
  <si>
    <t>OV bedrijven gebruiken 100% groene stroom, waardoor er geen emissies vrijkomen per reizigerskilometer.
Gemiddelde bezettingsgraad 36%</t>
  </si>
  <si>
    <t>Veerboot</t>
  </si>
  <si>
    <t>Emissiecijfer bevat een grote spreiding. De emissies van verschillende veerdiensten per reizigerskm lopen zeer uiteen. Het gepresenteerde gemiddelde is dus erg onzeker.</t>
  </si>
  <si>
    <t>Vliegtuig</t>
  </si>
  <si>
    <t>Regionaal</t>
  </si>
  <si>
    <t>&lt; 700 km</t>
  </si>
  <si>
    <t>[37]</t>
  </si>
  <si>
    <t>Voor emissiefactoren per zitplaatsklasse, zie het document van Milieu Centraal bij bronnen (nummer 37). Voor vliegreizen wordt onderscheid gemaakt in afstandsklassen. De emissies voor landen, taxiën en opstijgen vormen bij korte vluchten een aanzienlijk aandeel in het totaal en bij lange vluchten slechts een fractie. In de cijfers zijn ook niet-CO2-effecten opgenomen, die juist bij lange vluchten een groter aandeel vormen. Een wetenschappelijk gefundeerde methode om deze niet CO2-emissies te berekenen ontbreekt nog.  De niet-CO2-emissie wordt bepaald met een gemiddelde ophoogfactor (0,7) over de directe CO2-uitstoot. De pure CO2-emissies zijn gemiddeld ongeveer 50% lager dan de waarden in CO2-equivalenten.</t>
  </si>
  <si>
    <t>Europees</t>
  </si>
  <si>
    <t>700 - 2.500 km</t>
  </si>
  <si>
    <t>Intercontinentaal</t>
  </si>
  <si>
    <t>&gt; 2.500 km</t>
  </si>
  <si>
    <t>Gem. alle afstanden</t>
  </si>
  <si>
    <t>Goederenvervoer</t>
  </si>
  <si>
    <t>Bulk- en stukgoederen</t>
  </si>
  <si>
    <t>Bestelauto</t>
  </si>
  <si>
    <t>&gt; 2 ton</t>
  </si>
  <si>
    <t>tonkilometer</t>
  </si>
  <si>
    <t>[33], tabel 5</t>
  </si>
  <si>
    <t>Laadcapaciteit max. 1,2 ton. Veelal pakketbezorgdiensten.</t>
  </si>
  <si>
    <t>Vrachtwagen</t>
  </si>
  <si>
    <t>vrachtwagen &lt; 10 ton</t>
  </si>
  <si>
    <t>[33], tabel 4</t>
  </si>
  <si>
    <t>De gewichtsklasse geeft de maximaal toegestane voertuigmassa aan (i.e. het gewicht van het voertuig plus het laadvermogen). Betreft mn. vrachtwagens van bezorgdiensten en verhuisbedrijven. Ladingcapaciteit is 3 ton.</t>
  </si>
  <si>
    <t>vrachtwagen 10-20 ton</t>
  </si>
  <si>
    <t>Komt veel voor. De gewichtsklasse geeft de maximaal toegestane voertuigmassa aan (i.e. het gewicht van het voertuig plus het laadvermogen). Ladingcapaciteit is 7,5 ton.</t>
  </si>
  <si>
    <t>vrachtwagen &gt; 20 ton plus aanhanger</t>
  </si>
  <si>
    <t>De gewichtsklasse geeft de maximaal toegestane voertuigmassa aan (i.e. het gewicht van het voertuig plus het laadvermogen). Ladingcapaciteit is 28 ton.</t>
  </si>
  <si>
    <t>zware trekker + oplegger</t>
  </si>
  <si>
    <t>Komt veel voor. Ladingcapaciteit is 29,2 ton.</t>
  </si>
  <si>
    <t>LZV</t>
  </si>
  <si>
    <t>LZV = Lange zware voertuigen. Komen niet in stedelijke gebieden. Ladingcapaciteit 40,8 ton.</t>
  </si>
  <si>
    <t>[33], tabel 16</t>
  </si>
  <si>
    <t>Exclusief voor- en natransport. Lading zwaar, middellange trein.</t>
  </si>
  <si>
    <t>Combinatie</t>
  </si>
  <si>
    <t>Gemiddeld in Nederland. Combinatie van 73% elektrisch en 27% diesel. Exclusief voor- en natransport. Lading zwaar, middellange trein.</t>
  </si>
  <si>
    <t>Binnenvaart</t>
  </si>
  <si>
    <t>Klein, 300-600 ton (Spits-Kempenaar)</t>
  </si>
  <si>
    <t>[33], tabel 24</t>
  </si>
  <si>
    <t>Gemiddelde factor van CEMT en Waal, middelzwaar transport. De gewichtsklasse geeft een range van het maximale laadvermogen. De factor is exclusief voor- en natransport. Nb. Past uw vaartuig niet in de gegeven ranges, raadpleeg dan het brondocument.</t>
  </si>
  <si>
    <t>Gemiddeld, 1500-3000 ton (RHK-groot Rijnschip)</t>
  </si>
  <si>
    <t>Meest voorkomend type. Waal en zwaar transport zijn representatief. De gewichtsklasse geeft een range van het maximale laadvermogen. De factor is exclusief voor- en natransport. Nb. Past uw vaartuig niet in de gegeven ranges, raadpleeg dan het brondocument.</t>
  </si>
  <si>
    <t>Groot, 5000-11000 ton (koppelverband-duwbak)</t>
  </si>
  <si>
    <t>Waal en zwaar transport zijn representatief. De gewichtsklasse geeft een range van het maximale laadvermogen. De factor is exclusief voor- en natransport. Nb. Past uw vaartuig niet in de gegeven ranges, raadpleeg dan het brondocument.</t>
  </si>
  <si>
    <t>Gemiddelde binnenvaart
(RHKschip waal 1.537 ton en groot rijschip waal 3.013 ton)</t>
  </si>
  <si>
    <t>Meest voorkomend type schepen zijn R.H.K (Rijn-Herne-Kanaal) 1.537 ton en Groot Rijnschip 3.013 ton. De factor is exclusief voor- en natransport. Nb. Past uw vaartuig niet in de gegeven ranges, raadpleeg dan het brondocument.</t>
  </si>
  <si>
    <t>Zeevaart</t>
  </si>
  <si>
    <t>Kustvaart</t>
  </si>
  <si>
    <t>[33], tabel 29</t>
  </si>
  <si>
    <t>General cargo, 10-20 dwkt (deadweight tonnage in kiloton); maximaal toegestane massa van brandstof, ballastwater en lading. De factor is exclusief voor- en natransport.</t>
  </si>
  <si>
    <t>Deep Sea</t>
  </si>
  <si>
    <t>Bulkcarrier 35-60 dwkt (deadweight tonnage in kiloton); maximaal toegestane massa van brandstof, ballastwater en lading. De factor is exclusief voor- en natransport.</t>
  </si>
  <si>
    <t>gemiddelde (berekend per tonkm)</t>
  </si>
  <si>
    <t>Gemiddelde is gebaseerd op deep sea, omdat dit representatief is voor het grootste deel van het transport. De factor is exclusief voor- en natransport.</t>
  </si>
  <si>
    <t>Luchtvaart</t>
  </si>
  <si>
    <t>lange afstand</t>
  </si>
  <si>
    <t>[33], tabel 35</t>
  </si>
  <si>
    <t xml:space="preserve">Gemiddelde tussen belly freight en full freight. Lading licht. </t>
  </si>
  <si>
    <t>Containers</t>
  </si>
  <si>
    <t>&gt; 20 ton</t>
  </si>
  <si>
    <t>[33], tabel 7</t>
  </si>
  <si>
    <t>De gewichtsklasse geeft de maximaal toegestane massa aan (i.e. het gewicht van het voertuig plus het laadvermogen). Ladingcapaciteit 1 TEU</t>
  </si>
  <si>
    <t>&gt; 20 ton met aanhanger</t>
  </si>
  <si>
    <t>De gewichtsklasse geeft de maximaal toegestane massa aan (i.e. het gewicht van het voertuig plus het laadvermogen). Ladingcapaciteit 2 TEU.</t>
  </si>
  <si>
    <t>Trekker met oplegger zwaar</t>
  </si>
  <si>
    <t>LZV = Lange zware voertuigen. Komen niet in stedelijke gebieden. Ladingcapaciteit 3 TEU</t>
  </si>
  <si>
    <t>[33], tabel 17</t>
  </si>
  <si>
    <t>Exclusief voor- en natransport. Ladingcapaciteit 90 TEU</t>
  </si>
  <si>
    <t>feb '21</t>
  </si>
  <si>
    <t>Gemiddeld in Nederland: combinatie van 73% elektrisch en 27% diesel. Exclusief voor- en natransport. Ladingcapaciteit 90 TEU</t>
  </si>
  <si>
    <t>40 TEU (Neo Kemp)</t>
  </si>
  <si>
    <t>[33], tabel 25</t>
  </si>
  <si>
    <t>Gemiddelde factor van CEMT III en Waal, middelzwaar transport. De factor is exclusief voor- en natransport.</t>
  </si>
  <si>
    <t>okt'23</t>
  </si>
  <si>
    <t>96 TEU (Rijn Herne Kanaal)</t>
  </si>
  <si>
    <t>Waal representatief. De factor is exclusief voor- en natransport.</t>
  </si>
  <si>
    <t>208 TEU (Groot Rijnschip)</t>
  </si>
  <si>
    <t>348 TEU (koppelverband)</t>
  </si>
  <si>
    <t xml:space="preserve">Gemiddelde binnenvaart (Groot Rijschip 208 teu) </t>
  </si>
  <si>
    <t>Meest voorkomend is Groot Rijnschip 208 TEU, deze factor kan als gemiddelde worden aangehouden. De factor is exclusief voor- en natransport.</t>
  </si>
  <si>
    <t>[33], tabel 31</t>
  </si>
  <si>
    <t>1.000-2000 TEU. De factor is exclusief voor- en natransport.</t>
  </si>
  <si>
    <t>8.000-12.000 TEU. Middelzwaar transport is representatief. De factor is exclusief voor- en natransport.</t>
  </si>
  <si>
    <t>Gemiddelde</t>
  </si>
  <si>
    <t>Koudemiddelen en overige emissies</t>
  </si>
  <si>
    <t>R1233zd</t>
  </si>
  <si>
    <t>[7]</t>
  </si>
  <si>
    <t xml:space="preserve">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t>
  </si>
  <si>
    <t>feb '23</t>
  </si>
  <si>
    <t>1234yf</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</si>
  <si>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t>
  </si>
  <si>
    <t>1234ze</t>
  </si>
  <si>
    <t>R22</t>
  </si>
  <si>
    <t>R23</t>
  </si>
  <si>
    <t>R32</t>
  </si>
  <si>
    <t>R125</t>
  </si>
  <si>
    <t>R134a</t>
  </si>
  <si>
    <t>R143a</t>
  </si>
  <si>
    <t>R245fa</t>
  </si>
  <si>
    <t>R290</t>
  </si>
  <si>
    <t>propaan</t>
  </si>
  <si>
    <t>R404a</t>
  </si>
  <si>
    <t>(44% R125; 52% R143a; 4% R134a)</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</si>
  <si>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</si>
  <si>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R407a</t>
  </si>
  <si>
    <t>(20% R32; 40% R125; 40% R134a)</t>
  </si>
  <si>
    <t>R407c</t>
  </si>
  <si>
    <t>(23% R32; 25% R125; 52% R134a)</t>
  </si>
  <si>
    <t>R407F</t>
  </si>
  <si>
    <t>(40% R134a, 30% R125a, 30% R32)</t>
  </si>
  <si>
    <t>R410a</t>
  </si>
  <si>
    <t>(50% R32; 50% R125)</t>
  </si>
  <si>
    <t>R417a</t>
  </si>
  <si>
    <t>(46,6% R125; 50% R134a; 3,4% butaan)</t>
  </si>
  <si>
    <t>R422d</t>
  </si>
  <si>
    <t>(65,1% R125; 31,5% R134a; 3,4% R600a)</t>
  </si>
  <si>
    <t>R438A</t>
  </si>
  <si>
    <t>(8,5% R-32, 45% R125, 44,2% R134a 1,7% R600, 0,6% R601a)</t>
  </si>
  <si>
    <t>R448A</t>
  </si>
  <si>
    <t>(blend van R32 (26%), R125 (26%), R134a (21%), R1234ze (7%) en R1234yf (20%)</t>
  </si>
  <si>
    <t>R449A</t>
  </si>
  <si>
    <t>(blend van R32 (24,3%), R125 (24,7%), R1234yf (25,3%) and R134a (25,7%))</t>
  </si>
  <si>
    <t>R450A</t>
  </si>
  <si>
    <t>(blend van R134a (42%) en R1234ze (58%)</t>
  </si>
  <si>
    <t>R452A</t>
  </si>
  <si>
    <t>(11% R-32, 59% R125, 30% R1234yf)</t>
  </si>
  <si>
    <t>R452B</t>
  </si>
  <si>
    <t>(blend van R32 (67%), R125 (7%) en R1234yf (26%))</t>
  </si>
  <si>
    <t>R507</t>
  </si>
  <si>
    <t>(50% R143a; 50% R125)</t>
  </si>
  <si>
    <t>R513A</t>
  </si>
  <si>
    <t>(blend van 56% R1234yf and 44% R134a)</t>
  </si>
  <si>
    <t>R600</t>
  </si>
  <si>
    <t>butaan</t>
  </si>
  <si>
    <t>R600a</t>
  </si>
  <si>
    <t>isobutaan</t>
  </si>
  <si>
    <t>R601A</t>
  </si>
  <si>
    <t>isopentaan</t>
  </si>
  <si>
    <t>R717</t>
  </si>
  <si>
    <t>ammoniak</t>
  </si>
  <si>
    <t>Ammioniak is geen broeikgas</t>
  </si>
  <si>
    <t>R744</t>
  </si>
  <si>
    <t>CO2</t>
  </si>
  <si>
    <t>Methaan</t>
  </si>
  <si>
    <t>CH4</t>
  </si>
  <si>
    <t xml:space="preserve">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t>
  </si>
  <si>
    <t>Lachgas</t>
  </si>
  <si>
    <t>N2O</t>
  </si>
  <si>
    <t>Zwavel Hexafluoride</t>
  </si>
  <si>
    <t>SF6</t>
  </si>
  <si>
    <t>Bronnen:</t>
  </si>
  <si>
    <t>1.</t>
  </si>
  <si>
    <t>9.</t>
  </si>
  <si>
    <t xml:space="preserve">Milieucentraal, 2022. Methodiek CO2 emissiefactoren personenauto's. </t>
  </si>
  <si>
    <t>23.</t>
  </si>
  <si>
    <t>CE Delft, 2023: Ketenemissies elektriciteit, actualisatie elektriciteitsmix 2021, https://ce.nl/publicaties/ketenemissies-elektriciteit-actualisatie-elektriciteitsmix-2021/</t>
  </si>
  <si>
    <t>35.</t>
  </si>
  <si>
    <t>RHDHV, 2023: Ketenemissies aardgasmix 2022 - 2023</t>
  </si>
  <si>
    <t xml:space="preserve">38. </t>
  </si>
  <si>
    <t>RVO, 2023. Duurzaamheidsrapport warmtebedrijven 2022.  https://www.rvo.nl/sites/default/files/2023-10/Duurzaamheidsrapportage 2022-V2.pdf</t>
  </si>
  <si>
    <t>39.</t>
  </si>
  <si>
    <t xml:space="preserve">CE Delft 2023, STREAM personenvervoer 2022, zie https://ce.nl/publicaties/stream-personenvervoer-2022/ </t>
  </si>
  <si>
    <t>42.</t>
  </si>
  <si>
    <t>Milieucentraal 2024: Emissiefactoren elektriciteit, actualisatie obv. elektriciteitsmix 2022</t>
  </si>
  <si>
    <t xml:space="preserve">43. </t>
  </si>
  <si>
    <t>Milieucentraal, 2024. Methodiek CO2 emissiefactoren elektrische personenauto's, 2023 obv nieuwe elektriciteitsfactoren.</t>
  </si>
  <si>
    <t xml:space="preserve">Grijze waterstof wordt gemaakt via aardgasfractionering. 
Energieinhoud/ stookwaarde = 120 MJ/kg. Indien waterstof in liters wordt afgerekend, wordt er ongeveer 90,7gr/liter waterstof getankt.
</t>
  </si>
  <si>
    <t xml:space="preserve">Groene waterstof wordt gemaakt via elektrolyse met groene stroom. 
Energieinhoud/ stookwaarde = 120 MJ/kg. Indien waterstof in liters wordt afgerekend, wordt er ongeveer 90,7gr/liter waterstof getankt.
</t>
  </si>
  <si>
    <t>Stookolie</t>
  </si>
  <si>
    <t>vervallen</t>
  </si>
  <si>
    <t>gebruik emissiefactor diesel</t>
  </si>
  <si>
    <t>Vervallen</t>
  </si>
  <si>
    <t>Voor elektriciteitsproductie uit afval, hoogovengas en restgassen uit raffinaderijen en petrochemie wordt verondersteld dat deze wordt opgewekt met een rendement dat gelijk is aan het gemiddelde rendement van het productiepark in Nederland (exclusief deze bronnen). Voor deze bronnen is het lastig de brandstof inzet te verdelen over elektriciteitsproductie en de andere functies die deze centrales hebben.</t>
  </si>
  <si>
    <t>Cokeskolen (cokeovens)</t>
  </si>
  <si>
    <t>Cokeskolen (basismetaal)</t>
  </si>
  <si>
    <t>Steenkool</t>
  </si>
  <si>
    <t>Sub-bitumeneuze steenkool</t>
  </si>
  <si>
    <t>Bitumenezue leisteen</t>
  </si>
  <si>
    <t>Steenkool - bruinkoolbriketten</t>
  </si>
  <si>
    <t>Doordat er steeds meer gas wordt geimporteerd, verandert de voorketenemissie van aardgas. In bron (35) is dit in beeld gebracht en geactualiseerd. 
Indien aardgas onverbrand weglekt, draagt dit ook bij aan het broeikaseffect, vanwege het aanwezige methaan (in G-gas is dat ca 81,3%). Methaan heeft een GWP van 28 (zie koudemiddelen en overige emissies). Indien er 1 m3 aardgas (soortelijk gewicht 0,845 kg/m3) weglekt geeft dit ongeveer 16,16 kg CO2 equivalenten.</t>
  </si>
  <si>
    <t xml:space="preserve">De verbrandingsemissie van aardgas zijn constant, maar de voorketenemissies zijn veranderlijk (bron 35). 
Indien methaan onverbrand weglekt, draagt dit ook bij aan het broeikaseffect (Methaan heeft een GWP van 28, zie koudemiddelen en overige emissies). Indien er 1 Nm3 aardgas (soortelijk gewicht 0,845 kg/m3) weglekt geeft dit ongeveer 16,16 kg CO2 equivalenten.
Nb. Sommige bedrijven krijgen hoog calorisch gas geleverd (H-gas). Op een factuur wordt dit altijd teruggerekend naar Nm3 G-gas. Wij presenteren dan ook alleen de emissiefactor voor G-Gas (methaangehalte 81,3%). 
</t>
  </si>
  <si>
    <t>[23]</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</si>
  <si>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</si>
  <si>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[23], [40], [39] tabel 76</t>
  </si>
  <si>
    <t>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1 gram CO2 per kWh (Bron 23).</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</si>
  <si>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7 gram CO2 per kWh (Bron 23).</t>
  </si>
  <si>
    <t>[23], [39] tabel 74</t>
  </si>
  <si>
    <t xml:space="preserve">De uitstoot is 0 indien de Well to Wheel benadering gebruikt wordt. Indien u de CO2 uitstoot t.g.v. de bouw en sloop van windmolens ook wilt meenemen (LCA benadering) dan is deze ca. 14 gram CO2 per kWh (Bron 23).
</t>
  </si>
  <si>
    <t xml:space="preserve">De uitstoot is 0 indien de Well to Wheel benadering gebruikt wordt. Indien u de CO2 uitstoot t.g.v. de bouw en sloop van de waterkrachtcentrale ook wilt meenemen (LCA benadering) dan is deze ca. 4 gram CO2 per kWh (Bron 23).
</t>
  </si>
  <si>
    <t xml:space="preserve">De uitstoot is 0 indien de Well to Wheel benadering gebruikt wordt. Indien u de CO2 uitstoot t.g.v. de bouw en sloop van de zonnepanelen ook wilt meenemen (LCA benadering) dan is deze ca. 61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</si>
  <si>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Energie uit biomassa is volgens CBS afkomstig uit meerdere energie-bronnen: 35% AVI (gft), 31% meestook (hout), 16% decentraal (hout), 3% RWZI slib (biogas), 9% mest (biogas), 5% overig (biogas). Indien u de CO2 uitstoot t.g.v. de bouw en sloop van de energiecentrale ook wilt meenemen (LCA benadering) dan is deze ca. 1 gram CO2 per kWh (Bron 23).</t>
  </si>
  <si>
    <t xml:space="preserve">[36] en [25] </t>
  </si>
  <si>
    <r>
      <t>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t>
    </r>
    <r>
      <rPr>
        <sz val="9"/>
        <color rgb="FFFF0000"/>
        <rFont val="Verdana"/>
        <family val="2"/>
      </rPr>
      <t xml:space="preserve"> </t>
    </r>
    <r>
      <rPr>
        <sz val="9"/>
        <rFont val="Verdana"/>
        <family val="2"/>
      </rPr>
      <t>19,03</t>
    </r>
    <r>
      <rPr>
        <sz val="9"/>
        <color rgb="FFFF0000"/>
        <rFont val="Verdana"/>
        <family val="2"/>
      </rPr>
      <t xml:space="preserve"> </t>
    </r>
    <r>
      <rPr>
        <sz val="9"/>
        <rFont val="Verdana"/>
        <family val="2"/>
      </rPr>
      <t xml:space="preserve">kg/GJ worden gerekend. Hierbij is uitgegaan van een COP van 4,9 en gebruik van de gemiddelde stroommix (0,337 kg/kWh).
</t>
    </r>
  </si>
  <si>
    <t>Uitgegaan is van een middelgrote auto met bouwjaar 2017 of nieuwer en een bijbehorende wegtypeverdeling . Een brandstofmix van 80,3% Benzine, 12,3% Diesel, 1,3% LPG, 0,1% Aardgas/CNG en 6% elektrisch (volledig en plug-in) is aangehouden.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</si>
  <si>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kleine personenauto op benzine valt in autosegment A en B en heeft doorgaans een massa kleiner dan 950 kg en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</si>
  <si>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</si>
  <si>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E10 benzine De klasse grote auto op benzine valt in autosegment D, E of F en weegt doorgaans meer dan 1350 kg en heeft een motorinhoud &gt;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</si>
  <si>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hybride auto die E10 tankt. Een hybride kan 20 tot 30% zuiniger zijn dan een vergelijkbare auto zonder elektrische ondersteuning. ’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</si>
  <si>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die E10 tankt en gemiddeld 27% elektrisch rijdt. Een plug in hybride kan tot 40% zuiniger zijn dan een vergelijkbare auto zonder elektrische ondersteuning en accu. Uit metingen aan het praktijkverbruik van hybride auto’s die gebruikt worden als bedrijfvoertuig werd echter een zéér variërend minderverbruik aangetoond.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</si>
  <si>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een bijbehorende wegtypeverdeling), rijdend op B7 diesel. Een kleine personenauto op diesel valt in autosegment A of B en heeft doorgaans een massa van kleiner dan 1050 kg en een motorinhoud van minder dan 1,8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</si>
  <si>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</si>
  <si>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B7 diesel. De klasse grote auto op diesel valt in autosegment D, E of F en weegt doorgaans meer dan 1450 kg met een motorinhoud groter dan 2,2 L. Het gaat om het praktijkverbruik van de auto’s. . De voertuigkilometers kan men om rekenen naar reizigerskilometers door te delen door het aantal inzittenden. Dat kan bij de reizen waar het aantal inzittenden bekend is. De gemiddelde bezettingsgraad van auto's is 1,39 (Bron 2).</t>
  </si>
  <si>
    <t>Uitgegaan is van een middelgrote auto rijdend op B7 diesel.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</si>
  <si>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rijdend op 50% butaan en 50% propaangemiddeld wegtype. Een kleine personenauto op LPG valt in autosegment A of B en heeft doorgaans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t>
  </si>
  <si>
    <t xml:space="preserve">Uitgegaan is van een auto met bouwjaar 2017 of nieuwer (met bijbehorende wegtypeverdeling), rijdend op 50% butaan en 50% propaan . Een middelzware personenauto op LPG valt in autosegment C en heeft doorgaans een massa tussen de 1000 en 1400 kg, en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</si>
  <si>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auto met bouwjaar 2017 of nieuwer, met bijbehorende wegtypeverdeling. Een kleine personenauto op CNG valt in autosegment A of B en heeft een massa van kleiner dan 1000 kg en doorgaans een motorinhoud van minder dan 1,6 L. Het gaat om het praktijkverbruik van de auto’s.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</si>
  <si>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(met bijbehorende wegtypeverdeling). Een middelgrote auto valt in autosegment C en heeft doorgaans een gewicht tussen de 1000 en 1400 kg,. De voertuigkilometers kan men om rekenen naar reizigerskilometers door te delen door het aantal inzittenden. Dat kan bij de reizen waar het aantal inzittenden bekend is. De gemiddelde bezettingsgraad van auto's is 1,39 (Bron 2).</t>
  </si>
  <si>
    <t>Uitgegaan is van een auto met bouwjaar 2017 of nieuwer ( met bijbehorende wegtypeverdeling). De klasse grote auto op CNG valt in autosegment D, E of F en heeft doorgaans een massa van meer dan 1400 kg en een motorinhoud van meer dan 2,0 L. Het gaat om het praktijkverbruik van de auto’s.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</si>
  <si>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</si>
  <si>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 xml:space="preserve">Uitgegaan is van een middelgrote auto met bouwjaar 2017 of nieuwer (met bijbehorende wegtypeverdeling). Een middelgrote auto valt in autosegment C en heeft doorgaans een gewicht tussen de 950 en 1350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 </t>
  </si>
  <si>
    <t>Uitgegaan is van een middelgrote auto met bouwjaar 2017 of nieuwer (met bijbehorende wegtypeverdeling). Een middelgrote auto valt in autosegment C en heeft doorgaans een gewicht tussen de 1000 en 1400 kg.Wat betreft well-to-tank emissie is een schatting gemaakt van een middenwaarde uit een grote range (Bron 2). De voertuigkilometers kan men om rekenen naar reizigerskilometers door te delen door het aantal inzittenden. Dat kan bij de reizen waar het aantal inzittenden bekend is. De gemiddelde bezettingsgraad van auto's is 1,39 (Bron 2).</t>
  </si>
  <si>
    <t xml:space="preserve">Uitgegaan is van een middelgrote auto met bouwjaar 2017 of nieuwer (met bijbehorende wegtypeverdeling. Een middelgrote auto valt in autosegment C en heeft doorgaans een gewicht tussen de 1000 en 1400 kg. De emissiefactor geldt alleen voor HVO (Hydrotreated Vegetable Oil) geproduceerd op basis van duurzame grondstoffen, dit is met name UCO (Used Cooking Oils). De voertuigkilometers kan men om rekenen naar reizigerskilometers door te delen door het aantal inzittenden. Dat kan bij de reizen waar het aantal inzittenden bekend is. De gemiddelde bezettingsgraad van auto's is 1,39 (Bron 2). </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</si>
  <si>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(Bron 2)</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</si>
  <si>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</si>
  <si>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</si>
  <si>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 waarbij stroom uit wind, zon, water en biomassa zijn meegerekend (zie Bron 39). Wordt een specifieke energiebron ingekocht dan dient de emissiefactor van de betreffende elektriciteit te worden gebruikt, vermenigvuldigd met de geschatte verbruik van een elektrische auto: 0,2059 kWh/vkm (inclusief 13% laadverlies). De voertuigkilometers kan men om rekenen naar reizigerskilometers door te delen door het aantal inzittenden. Dat kan bij de reizen waar het aantal inzittenden bekend is. De gemiddelde bezettingsgraad van auto's is 1,39 (Bron 2).</t>
  </si>
  <si>
    <t>Berekend op basis van een gemiddelde motorfiets (euroklasse 1-5), gemiddelde wegtype en op basis van benzine (E10).</t>
  </si>
  <si>
    <t>Toegevoegd</t>
  </si>
  <si>
    <t>Berekend op basis van de gemiddelde stroommix. Indien gebruik wordt gemaakt van groene stroom is de uitstoot 0 gr/km.</t>
  </si>
  <si>
    <t>1. RVO, 2023: Nederlandse lijst Energiedragers en standaard CO2 emissiefactoren (binnenkort gepubliceerd)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2022. Emissiekentallen elektriciteit.
24. Vervallen
25. CE Delft, 2016. Ketenemissies warmtelevering - Directe en indirecte CO2-emissies van warmtetechnieken.
26. Vervallen
27. Vervallen</t>
  </si>
  <si>
    <t xml:space="preserve">Milieucentraal, 2023. Methodiek CO2 emissiefactoren personenauto's, 2023 aangevuld met nieuwe elektriciteitsfactoren. </t>
  </si>
  <si>
    <t>RVO. Duurzaamheidsrapport warmtebedrijven 2021. https://expertisecentrumwarmte.nl/themas/marktordening+en+financiering/duurzaamheid+van+bestaande+warmtenetten/default.aspx</t>
  </si>
  <si>
    <t>CE Delft 2023, STREAM personenvervoer 2023 (binnenkort gepubliceerd)</t>
  </si>
  <si>
    <t>40.</t>
  </si>
  <si>
    <t>Klimaat- en Energieverkenning (KEV), PBL 2022. https://www.pbl.nl/kev</t>
  </si>
  <si>
    <r>
      <t xml:space="preserve">28. Vervallen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35. RHDHV,  2021. Broeikasgasemissies aardgasketens. 
36. </t>
    </r>
    <r>
      <rPr>
        <sz val="9"/>
        <color rgb="FFFF0000"/>
        <rFont val="Verdana"/>
        <family val="2"/>
      </rPr>
      <t>vervallen</t>
    </r>
    <r>
      <rPr>
        <sz val="9"/>
        <rFont val="Verdana"/>
        <family val="2"/>
      </rPr>
      <t xml:space="preserve">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</si>
  <si>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2022</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</si>
  <si>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(E10, 2020 blend)</t>
  </si>
  <si>
    <t>Blend met ca 10% benzinevervangers en 90% fossiele benzine. Blend zoals verkocht bij benzinestations.</t>
  </si>
  <si>
    <t>Benzine (2015-2019 blend)</t>
  </si>
  <si>
    <t>Benzine (fossiel)</t>
  </si>
  <si>
    <t>Samenstelling benzine vóór bijmenging met biobrandstof.</t>
  </si>
  <si>
    <t>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</si>
  <si>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</si>
  <si>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Diesel (B7, 2020 blend)</t>
  </si>
  <si>
    <t>Blend met ca 7% biodiesel (FAME) en 93% fossiele diesel. Blend zoals verkocht bij benzinestations.</t>
  </si>
  <si>
    <t>Diesel (2015-2019 blend)</t>
  </si>
  <si>
    <t>Diesel (fossiel)</t>
  </si>
  <si>
    <t>Samenstelling diesel  vóór bijmenging met biobrandstof.</t>
  </si>
  <si>
    <t xml:space="preserve">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</si>
  <si>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</si>
  <si>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GTL is een brandstof met een schonere verbranding qua roet en fijnstof en is qua CO2-uitstoot vergelijkbaar met conventionele diesel.</t>
  </si>
  <si>
    <t>CNG (aardgas)</t>
  </si>
  <si>
    <t>Bio-CNG (groengas)</t>
  </si>
  <si>
    <t>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</si>
  <si>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Bij gebruik van LNG is er een verschil in de uitstoot per motortype. De vermelde emissiefactor is van toepassing voor wegvervoer. In de scheepvaart wordt 4,307 kgCO2/kg aangehouden voor lean burn of dual fuel motoren en 3,557 kgCO2/kg voor zeeschepen met dual fuel injection motoren.</t>
  </si>
  <si>
    <t>Bio-LNG</t>
  </si>
  <si>
    <t>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</si>
  <si>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104,3 gr CO2/MJ voor grijze waterstof en 9,1 gr CO2/MJ voor groene waterstof. Indien waterstof in liters wordt afgerekend, wordt er ongeveer 90,7gr/liter waterstof getankt. </t>
  </si>
  <si>
    <t>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</si>
  <si>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Brandstof alleen voor gebruik in zeeschepen, buiten territoriale wateren. _x000D_
Ook zware stookolie of residual fuel oil genaamd. Moet verwarmd worden tot 60-80°C om te kunnen gebruiken. Zwavelpercentage is 0,5%.</t>
  </si>
  <si>
    <t>Kerosine (jet A1)</t>
  </si>
  <si>
    <t>Soortelijke massa is 0,8 kg/liter.</t>
  </si>
  <si>
    <t>juli '22</t>
  </si>
  <si>
    <t>[6] en [2]</t>
  </si>
  <si>
    <t>Deze factor kan alleen worden gebruikt als de bron van uw stroom niet te achterhalen is. Denk hierbij bijvoorbeeld aan een laadpaal voor het opladen van elektrische auto's langs de openbare weg. Gebruik van deze factor dient zo veel mogelijk vermeden te worden. Indien u de CO2 uitstoot t.g.v. de bouw en sloop van de energiecentrale ook wilt meenemen (LCA benadering) dan is deze ca. 5 gram CO2 per kWh (Bron 23).</t>
  </si>
  <si>
    <t xml:space="preserve">Gemiddelde voor warmte afkomstig uit grootschalige warmtenetten. Desgewenst is de specifieke TTW emissiefactor van uw eigen net te herleiden uit het Duurzaamheidsrapport warmtebedrijven (36). 
Indien er warmte en/of koude wordt geleverd uit een naburige WKO-installatie waarbij u niet zelf in het elektriciteitsgebruik van de WKO voorziet, dan kan met een emissiefactor van ongeveer 24,11 kg/GJ worden gerekend. Hierbij is uitgegaan van een COP van 4,9 en gebruik van de gemiddelde stroommix (0,427 kg/kWh).
</t>
  </si>
  <si>
    <t>Uitgegaan is van een middelgrote auto (autosegment C ) met bouwjaar 2017 of nieuwer, met een bijbehorende wegtypeverdeling. De well-to-tank-emissies van de elektrische auto zijn in deze gebaseerd op de emissies van de grijze stroom (zie elektriciteit). Wordt een specifieke energiebron ingekocht dan dient de emissiefactor van de betreffende elektriciteit te worden gebruikt, vermenigvuldigd met het geschatte verbruik van een middelgrote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</si>
  <si>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</si>
  <si>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Uitgegaan is van een middelgrote auto (autosegment C ) met bouwjaar 2017 of nieuwer, met een bijbehorende wegtypeverdeling. De well-to-tank-emissies van de elektrische auto zijn in deze gebaseerd op de gemiddelde emissies van de groene stroom(zie Bron 9). Wordt een specifieke energiebron ingekocht dan dient de emissiefactor van de betreffende elektriciteit te worden gebruikt, vermenigvuldigd met de geschatte verbruik van een elektrische auto: 0,1984 kWh/vkm (inclusief 13% laadverlies). De voertuigkilometers kan men om rekenen naar reizigerskilometers door te delen door het aantal inzittenden. Dat kan bij de reizen waar het aantal inzittenden bekend is. De gemiddelde bezettingsgraad van auto's is 1,39 (Bron 2).</t>
  </si>
  <si>
    <t>Indien gebruik wordt gemaakt van groene stroom is de uitstoot 0 gr/km.</t>
  </si>
  <si>
    <t xml:space="preserve">jan '15 </t>
  </si>
  <si>
    <t>Minibus</t>
  </si>
  <si>
    <t>Toeringcar</t>
  </si>
  <si>
    <t xml:space="preserve">Deze factor is berekend op basis van een bezettingsgraad van 31,6 (Bron 2). Om emissies terug te rekenen voor personenvervoer dient hiervoor gecorrigeerd te worden. Uitgegaan is van een gemiddeld wegtype. </t>
  </si>
  <si>
    <t>[34]</t>
  </si>
  <si>
    <t xml:space="preserve">Berekend op basis van gegevens Duinn (bron 34) en reizigerskilometers zoals gerapporteerd in ODiN 2019 (CBS). </t>
  </si>
  <si>
    <t>Berekend op basis van gegevens Duinn (bron 34).</t>
  </si>
  <si>
    <t>Berekend op basis van gegevens Duinn (bron 34) en reizigerskilometers zoals gerapporteerd in ODiN 2019 (CBS). Niet geldig voor buitenlandse treinreizen.</t>
  </si>
  <si>
    <t>Trein diesel</t>
  </si>
  <si>
    <t>Uitgaande van data uit OV concessies en gebruik van normale diesel (2015-2019 blend).</t>
  </si>
  <si>
    <t>Trein elektrisch</t>
  </si>
  <si>
    <t>Geldig voor NS, intercity direct en regionale elektrische treinen. OV bedrijven gebruiken 100% groene stroom, waardoor er geen emissies vrijkomen per reizigerskilometer.</t>
  </si>
  <si>
    <t>Trein internationaal</t>
  </si>
  <si>
    <t>[2] en [29]</t>
  </si>
  <si>
    <t>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t>
  </si>
  <si>
    <t>dec '17</t>
  </si>
  <si>
    <t>Bus</t>
  </si>
  <si>
    <t>Zoals gerapporteerd in 'Staat van het OV 2019' (CROW). Uitsplitsing WTT en TTW is niet beschikbaar.</t>
  </si>
  <si>
    <t>Bus diesel</t>
  </si>
  <si>
    <t>Uitgaande van gebruik van normale diesel (2015-2019 blend).</t>
  </si>
  <si>
    <t>Bus groengas</t>
  </si>
  <si>
    <t>Uitgaande van gebruik van groengas (Bio-CNG). De meeste busconcessies maken gebruik van groengas, in 2019 gebruikte alleen Haaglanden en Zeeland aardgas als brandstof</t>
  </si>
  <si>
    <t>Bus waterstof</t>
  </si>
  <si>
    <t>Uitgaande van gebruik van grijze waterstof.</t>
  </si>
  <si>
    <t>Bus elektrisch</t>
  </si>
  <si>
    <t>okt '23</t>
  </si>
  <si>
    <t>R744 (CO2)</t>
  </si>
  <si>
    <t>De waarden in deze tabel kunnen worden gebruikt om de klimaatschade van lekkend gas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</si>
  <si>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r>
      <t xml:space="preserve">1. </t>
    </r>
    <r>
      <rPr>
        <sz val="9"/>
        <color rgb="FFFF0000"/>
        <rFont val="Verdana"/>
        <family val="2"/>
      </rPr>
      <t>RVO, 2021</t>
    </r>
    <r>
      <rPr>
        <sz val="9"/>
        <rFont val="Verdana"/>
        <family val="2"/>
      </rPr>
      <t xml:space="preserve">: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t>
    </r>
    <r>
      <rPr>
        <sz val="9"/>
        <color rgb="FFFF0000"/>
        <rFont val="Verdana"/>
        <family val="2"/>
      </rPr>
      <t>Milieu Centraal, 2022. Methodiek CO2 emissiefactoren personenauto's</t>
    </r>
    <r>
      <rPr>
        <sz val="9"/>
        <rFont val="Verdana"/>
        <family val="2"/>
      </rPr>
      <t xml:space="preserve">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t>
    </r>
    <r>
      <rPr>
        <sz val="9"/>
        <color rgb="FFFF0000"/>
        <rFont val="Verdana"/>
        <family val="2"/>
      </rPr>
      <t>CE Delft, 2022. Emissiekentallen elektriciteit.</t>
    </r>
    <r>
      <rPr>
        <sz val="9"/>
        <rFont val="Verdana"/>
        <family val="2"/>
      </rPr>
      <t xml:space="preserve">
24. Vervallen
25. CE Delft, 2016. Ketenemissies warmtelevering - Directe en indirecte CO2-emissies van warmtetechnieken.
26. Vervallen
27. Vervallen</t>
    </r>
  </si>
  <si>
    <r>
      <t xml:space="preserve">28. </t>
    </r>
    <r>
      <rPr>
        <sz val="9"/>
        <color rgb="FFFF0000"/>
        <rFont val="Verdana"/>
        <family val="2"/>
      </rPr>
      <t>Vervallen</t>
    </r>
    <r>
      <rPr>
        <sz val="9"/>
        <rFont val="Verdana"/>
        <family val="2"/>
      </rPr>
      <t xml:space="preserve">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
</t>
    </r>
    <r>
      <rPr>
        <sz val="9"/>
        <color rgb="FFFF0000"/>
        <rFont val="Verdana"/>
        <family val="2"/>
      </rPr>
      <t>35. RHDHV,  2021. Broeikasgasemissies aardgasketens. 
36. RVO. Duurzaamheidsrapport warmtebedrijven. https://expertisecentrumwarmte.nl/themas/marktordening+en+financiering/duurzaamheid+van+bestaande+warmtenetten/default.aspx
37. MilieuCentraal, 2022. Emissiefactoren van vliegverkeer in meer detail.</t>
    </r>
  </si>
  <si>
    <r>
      <rPr>
        <b/>
        <sz val="9"/>
        <color theme="1"/>
        <rFont val="Verdana"/>
        <family val="2"/>
      </rPr>
      <t>CO</t>
    </r>
    <r>
      <rPr>
        <b/>
        <vertAlign val="subscript"/>
        <sz val="9"/>
        <color theme="1"/>
        <rFont val="Verdana"/>
        <family val="2"/>
      </rPr>
      <t>2</t>
    </r>
    <r>
      <rPr>
        <b/>
        <sz val="9"/>
        <color theme="1"/>
        <rFont val="Verdana"/>
        <family val="2"/>
      </rPr>
      <t>emissiefactoren 2021</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</si>
  <si>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[1] en [22]</t>
  </si>
  <si>
    <t>Indien aardgas onverbrand weglekt, draagt dit ook bij aan het broeikaseffect, vanwege het aanwezige methaan (in ‘Groningen’-gas is dat ca 81,3%). Methaan heeft een GWP van 28 (zie koudemiddelen en overige emissies). Indien er 1 m3 aardgas (soortelijk gewicht 0,833 kg/m3) weglekt geeft dit ongeveer 0,813 x 28 x 0,833 = 18,96 kg CO2 equivalenten.</t>
  </si>
  <si>
    <t>[23] en [28]</t>
  </si>
  <si>
    <t xml:space="preserve">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varieren afhankelijk van de mix aan brandstoffen en zijn gemiddeld zo'n 70 gram CO2/kWh. Dit getal kan preciezer berekend worden, afhankelijk van de geleverde stroom. Op het stroometiket staat ook de herkomst van de geleverde stroom (specifieke energiebron en land van oorsprong). Vermeld dit in rapportages. Bron 23 geeft ook ketenemissiekentallen per elektriciteitssoort. </t>
  </si>
  <si>
    <t xml:space="preserve">De uitstoot is 0 indien de Well to Wheel benadering gebruikt wordt. Indien u de CO2 uitstoot t.g.v. de bouw en sloop van de zonnepanelen ook wilt meenemen (LCA benadering) dan is deze ca. 93 gram CO2 per kWh (Bron 23).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</si>
  <si>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 Indien u de CO2 uitstoot t.g.v. de bouw en sloop van de energiecentrale ook wilt meenemen (LCA benadering) dan is deze ca. 3 gram CO2 per kWh (Bron 23).</t>
  </si>
  <si>
    <t>STEG-centrale</t>
  </si>
  <si>
    <t xml:space="preserve">32,53
</t>
  </si>
  <si>
    <t xml:space="preserve">Warmte afkomstig uit grootschalige of kleinschalige WKK installaties, die op gas worden gestookt. 
Dit is verreweg de meest voorkomende soort warmte. Gebruik deze factor als u de warmtebron van uw netwerk niet weet.
</t>
  </si>
  <si>
    <t>Afvalverbrandings- installatie</t>
  </si>
  <si>
    <t xml:space="preserve">26,49
</t>
  </si>
  <si>
    <t xml:space="preserve">23,06
</t>
  </si>
  <si>
    <t>Geothermie</t>
  </si>
  <si>
    <t xml:space="preserve">23,41
</t>
  </si>
  <si>
    <t xml:space="preserve">Biomassa (pellets)
</t>
  </si>
  <si>
    <t>Het gaat hier om Nederlandse biomassa.</t>
  </si>
  <si>
    <t>Restwarmte met bijstook</t>
  </si>
  <si>
    <t>Het gaat hierbij om de afname van restwarmte en bijstook. De leverancier van restwarmte zet gasturbines in om op de momenten dat er geen of onvoldoende restwarmte beschikbaar is de klant van warmte te voorzien.</t>
  </si>
  <si>
    <t>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</si>
  <si>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benzine heeft een massa van kleiner dan 950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</si>
  <si>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benzine heeft een massa van minimaal 950 en maximaal 1350 kg, gemiddeld 1150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</si>
  <si>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benzine weegt meer dan 1350 kg en heeft doorgaans een  motorinhoud &gt;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</si>
  <si>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</si>
  <si>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plug in hybride kan tot 40% zuiniger zijn dan een vergelijkbare auto zonder elektrische ondersteuning en accu. Uit metingen aan het praktijkverbruik van hybirde autoâ€™s die gebruikt worden als bedrijfvoertuig werd echter een zÃ©Ã©r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</si>
  <si>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autoâ€™s. Voor de differentatie tussen lichte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</si>
  <si>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</si>
  <si>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autoâ€™s. Voor de differentatie tussen middelzware en grote autoâ€™s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</si>
  <si>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</si>
  <si>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LPG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</si>
  <si>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autoâ€™s.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</si>
  <si>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</si>
  <si>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autoâ€™s. Voor de differentatie tussen kleine en middelzware autoâ€™s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</si>
  <si>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</si>
  <si>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autoâ€™s. Voor de differentatie tussen middelzware en grote autoâ€™s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</si>
  <si>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(Bron 2).  Wat betreft well-to-tank emissie is een schatting gemaakt van een middenwaarde uit een grote range (Bron 2)</t>
  </si>
  <si>
    <t>Biodiesel EURO5 (B100)</t>
  </si>
  <si>
    <t xml:space="preserve">Uitgegaan is van een gemiddeld wegtype. De well-to-tank-emissies van de elektrische auto zijn in deze gebaseerd op de emissies van de grijze stroom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</si>
  <si>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emissies van de gemiddelde stroommix (zie elektriciteit). Wordt een specifieke energiebron ingekocht dan dient  de emissiefactor van de betreffende elektriciteit te worden gebruikt, vermenigvuldigd met de geschatte zuinigheid van een elektrische auto: 0,16 kWh/vkm. </t>
  </si>
  <si>
    <t xml:space="preserve">Uitgegaan is van een gemiddeld wegtype. De well-to-tank-emissies van de elektrische auto zijn in deze gebaseerd op de gemiddelde emissies van de groene stroom (zie elektriciteit). Wordt een specifieke energiebron ingekocht dan dient  de emissiefactor van de betreffende elektriciteit te worden gebruikt, vermenigvuldigd met de geschatte zuinigheid van een elektrische auto: 0,16 kWh/vkm. </t>
  </si>
  <si>
    <t xml:space="preserve">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 </t>
  </si>
  <si>
    <t xml:space="preserve">okt '23 </t>
  </si>
  <si>
    <t>1. RVO, 2020: Nederlandse lijst Energiedragers en standaard CO2 emissiefactoren
2. CE Delft, 2014. STREAM personenvervoer 2014
3. Vervallen
4. Vervallen
5. Vervallen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Vervallen
9. Milieu Centraal, 2020. Methodiek CO2 emissiefactoren personenauto's
10. Vervallen
11. Vervallen
12. Vervallen
13. JRC (2013) [online] http://iet.jrc.ec.europa.eu/about-jec/downloads
14. Vervallen
15. Vervallen
16. Vervallen
17. Vervallen
18. Vervallen
19. Vervallen
20. Vervallen
21. Vervallen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Vervallen
25. CE Delft, 2016. Ketenemissies warmtelevering - Directe en indirecte CO2-emissies van warmtetechnieken.
26. Vervallen
27. Vervallen</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</si>
  <si>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
33. CE Delft, 2020. Stream Goederenvervoer. Versie januari 2021. https://www.ce.nl/publicaties/2549/stream-goederenvervoer-2020
34. Duinn, Rijkswaterstaat, 2021. CO2emissiefactoren openbaar vervoer.</t>
  </si>
  <si>
    <r>
      <rPr>
        <b/>
        <sz val="9"/>
        <color theme="1"/>
        <rFont val="Verdana"/>
        <family val="2"/>
      </rPr>
      <t>CO</t>
    </r>
    <r>
      <rPr>
        <b/>
        <vertAlign val="subscript"/>
        <sz val="9"/>
        <color theme="1"/>
        <rFont val="Verdana"/>
        <family val="2"/>
      </rPr>
      <t>2</t>
    </r>
    <r>
      <rPr>
        <b/>
        <sz val="9"/>
        <color theme="1"/>
        <rFont val="Verdana"/>
        <family val="2"/>
      </rPr>
      <t>emissiefactoren 2020</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</si>
  <si>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Benzine (E95) (NL)</t>
  </si>
  <si>
    <t>Het bijmengpercentage biobrandstof op basis van de energie-inhoud (MJ) is 3,3%.</t>
  </si>
  <si>
    <t>Benzine (E95) (EUR)</t>
  </si>
  <si>
    <t>[15]</t>
  </si>
  <si>
    <t>Deze waarde kan gebruikt worden wanneer er sprake is van internationaal transport. Het bijmengpercentage biobrandstof op basis van de energie-inhoud (MJ) is 3,3%.  Emissies door Indirecte Land Use Change Effects door de productie van brandstof zijn in dit geval niet meegenomen.</t>
  </si>
  <si>
    <t>Benzine (puur)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</si>
  <si>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</si>
  <si>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</si>
  <si>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(mais)</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</si>
  <si>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</si>
  <si>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Bio-ethanol (tarwe met WKK)</t>
  </si>
  <si>
    <t>Bio-ethanol (suikerriet)</t>
  </si>
  <si>
    <t>Diesel (NL)</t>
  </si>
  <si>
    <t>Het bijmengpercentage biobrandstof op basis van de energie-inhoud (MJ) is 2,6%.</t>
  </si>
  <si>
    <t>Diesel (EUR)</t>
  </si>
  <si>
    <t xml:space="preserve">Deze waarde kan gebruikt worden als er sprake is van internationaal transport. Het bijmengpercentage biobrandstof op basis van de energie-inhoud (MJ) is 2,6%. </t>
  </si>
  <si>
    <t>Diesel (puur)</t>
  </si>
  <si>
    <t>Vrijwel pure diesel (samenstelling diesel vóór bijmenging met biobrandstof).</t>
  </si>
  <si>
    <t>Biodiesel (B100) (NL)</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</si>
  <si>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</si>
  <si>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Biodiesel (B100) (EUR)</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</si>
  <si>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</si>
  <si>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Biodiesel (B100) uit afgewerkte olien</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</si>
  <si>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
</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</si>
  <si>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â€¨Indien waterstof in liters wordt afgerekend, wordt er ongeveer 90,66gr/liter waterstof getankt.
</t>
  </si>
  <si>
    <t>jan' 19</t>
  </si>
  <si>
    <t xml:space="preserve">Het is van groot belang of de waterstof is geproduceerd via aardgasfractionering of via elektrolyse met groene stroom. De laatste is meer in opkomst en wordt gezien als mogelijkheid om windstroom op te slaan. Gerekend is met een energieinhoud van 120 MJ/kg en 100 gr CO2/MJ voor grijze waterstof en 6,31 gr CO2/MJ voor groene waterstof. Indien waterstof in liters wordt afgerekend, wordt er ongeveer 90,66gr/liter waterstof getankt.
</t>
  </si>
  <si>
    <t>jan' 20</t>
  </si>
  <si>
    <t>LPG (NL)</t>
  </si>
  <si>
    <t>LPG (EU)</t>
  </si>
  <si>
    <t>CNG (aardgas) (NL)</t>
  </si>
  <si>
    <t>CNG (aardgas) (EUR)</t>
  </si>
  <si>
    <t>Deze waarde kan gehanteerd worden indien er sprake is van internationaal transport.</t>
  </si>
  <si>
    <t>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Disclaimer: Vanwege de vele ontwikkelingen in de markt van de biobrandstoffen en het ontbreken van recent wetenschappelijk onderzoek op dit vlak, bestaat er gerede twijfel over de juistheid van de emissiefactoren zoals we die nu laten zien. Zodra er nieuwe onderzoeksresultaten beschikbaar komen zullen wij deze factoren aanpassen en aanvullende factoren voor nieuwe brandstoffen publiceren. Beschouw deze waarden slechts als voorlopig/indicatief en houdt rekening met een (mogelijk sterke) wijziging in de toekomst.</t>
  </si>
  <si>
    <t>Marine Diesel Oil</t>
  </si>
  <si>
    <t xml:space="preserve">Mix van Heavy Fuel oil (HFO) en diesel. Verhouding is variabel en niet bekend, het grootste bestanddeel is HFO. Wordt gebruikt door zeeschepen binnen territoriale wateren. Dichtheid is 0.90 kg/liter en stookwaarde 38,7 MJ/liter. N.B: In de binnenvaart wordt reguliere diesel gebruikt als brandstof. Dit heeft soms een andere kleur en wordt ook wel stookolie genoemd, maar is qua samenstelling gelijk aan diesel.   </t>
  </si>
  <si>
    <t>Heavy Fuel Oil</t>
  </si>
  <si>
    <t xml:space="preserve">Brandstof alleen voor gebruik in zeeschepen, buiten territoriale wateren. 
Ook zware stookolie of residual fuel oil genaamd. Moet verwarmd worden tot 60-80°C om te kunnen gebruiken. Dichtheid is 0.97 kg/liter en stookwaarde 39,3 MJ/liter.
</t>
  </si>
  <si>
    <t>Raffinaderij grondstoffen</t>
  </si>
  <si>
    <t>Sub-bitumeneuze kool</t>
  </si>
  <si>
    <t>De eenheid van de houtige biomassa is kg droge stof. Per kg ds bevat houtige biomassa 19 MJ energie. 
Een kilo biomassa heeft een lager gewicht aan droge stof, vanwege aanwezig vocht. Voor houtchips is het ds-gehalte heel variabel (45 á 85%), omdat de voorgeschreven vochtigheid van chips voor houtketels verschilt nogal per type/merk ketel (de specificaties bij kleinere ketels geven meestal een laag vochtigheidsgehalte en bij grotere ketels meestal een hoog).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</si>
  <si>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shreds is het ds-gehalte gemiddeld 55%.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</si>
  <si>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droge industriereststroom droge industriereststroom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</si>
  <si>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pellets uit vers hout is het ds-gehalte gemiddeld  91%.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</si>
  <si>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De eenheid van de houtige biomassa is kg droge stof. Per kg ds bevat houtige biomassa 19 MJ energie. 
Een kilo biomassa heeft een lager gewicht aan droge stof, vanwege aanwezig vocht. Voor houtblokken is het ds-gehalte gemiddeld 85%. Voor een exacte berekening is het raadzaam het ds-gehalte bij uw leverancier te vragen. Let op: Een leverancier geeft doorgaans het vochtgehalte op natte basis. Dit is eenvoudig om te rekenen: 100% - vochtigheid = droge stof gehalte.
De emissiefactoren zijn niet van toepassing op geimporteerde biomassa.</t>
  </si>
  <si>
    <t xml:space="preserve">Uitgegaan is van een gemiddeld wegtype en een auto in de gewichtklasse middelzwaar. Een brandstofmix van 79,3% Benzine, 15,8% Diesel, 1,5% LPG, 3,0% benzine-hybride en 0,2% elektrisch is aangehouden. De voertuigkilometers kan men om rekenen naar reizigerskilometers door te delen door het aantal inzittenden. Dat kan bij de reizen waar het aantal inzittenden bekend is. De gemiddelde bezettingsgraad van auto's is 1,39  (Bron 2). </t>
  </si>
  <si>
    <t xml:space="preserve">Klein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</si>
  <si>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</si>
  <si>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Middel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</si>
  <si>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</si>
  <si>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 xml:space="preserve">Groot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</si>
  <si>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</si>
  <si>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hybride kan tot 35% zuiniger zijn dan een vergelijkbare auto zonder elektrische ondersteuning. Uit metingen aan het praktijkverbruik van hybride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</si>
  <si>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maart '20</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</si>
  <si>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</si>
  <si>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</si>
  <si>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</si>
  <si>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(Bron 2). In sommige gevallen kan dit veel meer zijn.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</si>
  <si>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</si>
  <si>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</si>
  <si>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</si>
  <si>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(Bron 2).  De voertuigkilometers kan men om rekenen naar reizigerskilometers door te delen door het aantal inzittenden. Dat kan bij de reizen waar het aantal inzittenden bekend is. De gemiddelde bezettingsgraad van auto's is 1,39 (Bron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</si>
  <si>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(Bron 2). De voertuigkilometers kan men om rekenen naar reizigerskilometers door te delen door het aantal inzittenden. Dat kan bij de reizen waar het aantal inzittenden bekend is. De gemiddelde bezettingsgraad van auto's is 1,39 (Bron 2).</t>
  </si>
  <si>
    <t>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t>
  </si>
  <si>
    <t xml:space="preserve">Gemiddelde stroommix </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</si>
  <si>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0,16 kWh/vkm.</t>
  </si>
  <si>
    <t xml:space="preserve">Op basis van het gemiddelde aandeel vervoerswijzen in het openbaar vervoer door reizigers: 19% OV-bus gemiddeld, 3% tram, 3% metro, 75% trein gemiddeld (bron 2). </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</si>
  <si>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</si>
  <si>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Stoptrein</t>
  </si>
  <si>
    <t xml:space="preserve">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  </t>
  </si>
  <si>
    <t>Intercity</t>
  </si>
  <si>
    <t xml:space="preserve">Ook geldig voor het Intercity Direct traject (HSL). Om de CO2 uitstoot per voertuigkilometer te berekenen dient met de gegeven waarden te corrigeren met een bezetting van 32% (2). De emissiecijfers zijn exclusief voor- en natransport en ook de omrijfactor is buiten beschouwing gelaten.  </t>
  </si>
  <si>
    <t xml:space="preserve">Voorheen HSL genaamd. De HSL in Nederland rijdt nu echter ook op groene stroom. Voor internationale treinen zijn geen recente cijfers bekend. (29).
Om de CO2 uitstoot per voertuigkilometer te berekenen dient met de gegeven waarden te corrigeren met een bezetting van 57% (2). De emissiecijfers zijn exclusief voor- en natransport en ook de omrijfactor is buiten beschouwing gelaten.
  </t>
  </si>
  <si>
    <t>Type onbekend</t>
  </si>
  <si>
    <t>Brandstof onbekend</t>
  </si>
  <si>
    <t xml:space="preserve">Om de CO2 uitstoot per voertuigkilometer te berekenen dient met de gegeven waarden te corrigeren met een bezetting van 9,00 (2). De gemiddelde bezettingsgraad van bus, tram en metro is door CE Delft (2014) bepaald op basis van jaarverslagen van HTM, GVB en RET.  </t>
  </si>
  <si>
    <t>Streekbus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</si>
  <si>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 </t>
  </si>
  <si>
    <t>Stadsbus</t>
  </si>
  <si>
    <t xml:space="preserve">Om de CO2 uitstoot per voertuigkilometer te berekenen dient met de gegeven waarden te corrigeren met een bezetting van 9,00 (Bron 2). De gemiddelde bezettingsgraad van bus, tram en metro is door CE Delft (2014) bepaald op basis van jaarverslagen van HTM, GVB en RET.Niet geoormerkte elektriciteit. </t>
  </si>
  <si>
    <t>[2] en [28]</t>
  </si>
  <si>
    <t xml:space="preserve">Op basis van het gemiddelde elektriciteitsverbruik van 0,18 kWh per rkm, niet geoormerkte elektriciteit en 14% bezetting (Bron 2). De gemiddelde bezettingsgraad van bus, tram en metro is door CE Delft (2014) bepaald op basis van jaarverslagen van HTM, GVB en RET. </t>
  </si>
  <si>
    <t xml:space="preserve">Op basis van een gemiddelde elektriciteitsverbruik van 0,16 kWh per rkm, niet geoormerkte elektriciteit en 14% bezetting (Bron 2). De gemiddelde bezettingsgraad van bus, tram en metro is door CE Delft (2014) bepaald op basis van jaarverslagen van HTM, GVB en RET. </t>
  </si>
  <si>
    <t>Het is van belang om een onderscheid te maken in de afstandsklassen voor vliegreizen. Dit omdat de emissies voor landen, taxieÌˆn en opstijgen (LTO emissies) bij korte vluchten een aanzienlijk aandeel in het totaal opleveren maar bij lange vluchten slechts een fractie. Voorts is het zo dat niet-CO2 effecten juist bij lange vluchten een groter aandeel hebben. Ten slotte moeten we hier aangeven dat in de cijfers ook zogenaamde CO2-equivalenten zijn berekend, dus inclusief klimaateffecten van niet-CO2 emissies, maar dat die voor luchtvaart niet volgens daarvoor voor andere vervoerwijzen geldende methodes kan worden bepaald. Een wetenschappelijk gefundeerde methode laat nog altijd op zicht wachten. De pure CO2-emissies zijn ongeveer 80% lager dan hiernaast weergegeven.</t>
  </si>
  <si>
    <t>Bulkgoederen</t>
  </si>
  <si>
    <t>[24], tabel 6</t>
  </si>
  <si>
    <t>jan '17</t>
  </si>
  <si>
    <t>Klein (&lt; 10 ton)</t>
  </si>
  <si>
    <t>Gemiddeld (10-20 ton)</t>
  </si>
  <si>
    <t>Groot (&gt;20 ton)</t>
  </si>
  <si>
    <t>[24], tabel 13</t>
  </si>
  <si>
    <t>Inclusief omrijden, leegrijden en exclusief voor- en natransport. Ladingcapaciteit 1.914 ton</t>
  </si>
  <si>
    <t>[24]</t>
  </si>
  <si>
    <t>Gemiddeld in Nederland. Combinatie van 80% elektrisch en 20% diesel. Inclusief omrijden, leegrijden en exclusief voor- en natransport. Ladingcapaciteit 1.914 ton</t>
  </si>
  <si>
    <t>[24], tabel 18</t>
  </si>
  <si>
    <t>Gemiddelde factor van CEMT en Waal, middelzwaar transport. De gewichtsklasse geeft een range van de maximaal toegestane massa aan (i.e. het gewicht van het schip plus het laadvermogen). De factor is inclusief omvaren en exclusief voor- en natransport. Nb. Past uw vaartuig niet in de gegeven ranges, raadpleeg dan het brondocument.</t>
  </si>
  <si>
    <t>[24], tabel 19</t>
  </si>
  <si>
    <t>Meest voorkomend type. 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</si>
  <si>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Waal en zwaar transport zijn representatief. De gewichtsklasse geeft een range van de maximaal toegestane massa aan (i.e. het gewicht van het schip plus het laadvermogen). De factor is inclusief omvaren en exclusief voor- en natransport. Nb. Past uw vaartuig niet in de gegeven ranges, raadpleeg dan het brondocument.</t>
  </si>
  <si>
    <t>Klein (0-5 dwkt)</t>
  </si>
  <si>
    <t>[24], tabel 24</t>
  </si>
  <si>
    <t xml:space="preserve">Middelzwaar transport is representatief. De factor is inclusief omvaren en exclusief voor- en natransport. De klasse geeft de maximaal toegestane lading aan van brandstof, ballastwater en lading (deadweight tonnage in kiloton). </t>
  </si>
  <si>
    <t>Middel (5-10 dwkt)</t>
  </si>
  <si>
    <t>Groot (10-20 dwkt)</t>
  </si>
  <si>
    <t>[24], tabel 25</t>
  </si>
  <si>
    <t xml:space="preserve">Meest representatieve vervoerswijzen/ komt het vaakst voor. Zwaar transport is representatief. De factor is inclusief omvaren en exclusief voor- en natransport. De klasse geeft de maximaal toegestane lading aan van brandstof, ballastwater en lading (deadweight tonnage in kiloton). </t>
  </si>
  <si>
    <t>[24], tabel 9</t>
  </si>
  <si>
    <t>De gewichtsklasse geeft de maximaal toegestane massa aan (i.e. het gewicht van het voertuig plus het laadvermogen). Ladingcapaciteit 3 TEU.</t>
  </si>
  <si>
    <t>[24], tabel 15</t>
  </si>
  <si>
    <t>Inclusief omrijden, lege containers en exclusief voor- en natransport. Ladingcapaciteit 90 TEU</t>
  </si>
  <si>
    <t>Gemiddeld in Nederland: combinatie van 80% elektrisch en 20% diesel. Inclusief omrijden, lege containers en exclusief voor- en natransport. Ladingcapaciteit 90 TEU</t>
  </si>
  <si>
    <t>[24], tabel 21</t>
  </si>
  <si>
    <t>Gemiddelde factor van CEMT III en Waal, middelzwaar transport. De factor is inclusief omvaren, lege containers en exclusief voor- en natransport.</t>
  </si>
  <si>
    <t>tonkilomete</t>
  </si>
  <si>
    <t>Waal representatief. De factor is inclusief omvaren, lege containers en exclusief voor- en natransport.</t>
  </si>
  <si>
    <t>Klein (635 TEU, feeder)</t>
  </si>
  <si>
    <t>[24], tabel 27</t>
  </si>
  <si>
    <t>Middelzwaar transport is representatief. De factor is inclusief omvaren, lege containers en exclusief voor- en natransport.</t>
  </si>
  <si>
    <t>Gemiddelde (4080 TEU, panamax)</t>
  </si>
  <si>
    <t>Meest voorkomende type. Middelzwaar transport is representatief. De factor is inclusief omvaren, lege containers en exclusief voor- en natransport.</t>
  </si>
  <si>
    <t>Groot (8170 TEU, Suezmax)</t>
  </si>
  <si>
    <t>Koudemiddelen</t>
  </si>
  <si>
    <t>De waarden in deze tabel kunnen worden gebruikt om de klimaatschade van lekkend koelmiddel in een CO2-inventaris op te nemen. Het aardopwarmingsvermogen (GWP) wordt berekend als het opwarmingsvermogen in een periode van 100 jaar van 1 kg van een gas ten opzichte van 1 kg CO2; Emissies tijdens de productie (WTT) zijn niet bekend en niet meegenomen. Het totale GWP voor een mengsel is berekend via het gewogen gemiddelde van de bestanddelen.</t>
  </si>
  <si>
    <t xml:space="preserve">1. RVO, 2020: Nederlandse lijst Energiedragers en standaard CO2 emissiefactoren
2. CE Delft, 2014. STREAM personenvervoer 2014
3. Vervallen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2020. Methodiek CO2 emissiefactoren personenauto's
10. Vervallen
11. Vervallen
12. Vervallen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CE Delft, 2020. Emissiekentallen elektriciteit.
24. CE Delft, 2016. Stream goederenvervoer 2016, Otten M, ’t Hoen M en Den Boer E.
25. CE Delft, 2016. Ketenemissies warmtelevering - Directe en indirecte CO2-emissies van warmtetechnieken.
26. https://www.rijksoverheid.nl/documenten/rapporten/2016/02/09/evaluatie-warmtewet-en-toekomstig-marktontwerp-warmte
27. Roberto Turconin, Alessio Boldrin, Thomas Astrup, 2013. Life cycle assessment (LCA) of electricity generation technologies: Overview, comparability and limitations. In: Renewable and Sustainable Energy Reviews 28 (2013) p. 555–565.
</t>
  </si>
  <si>
    <t>28. Milieucentraal, Stimular, 2020. CO2-emissiefactoren stroom.
29. Stimular, 2017. Emissiecijfers openbaar vervoer (dec, 2017) . https://www.co2emissiefactoren.nl/co2emissiefactoren/emissiecijfers-openbaar-vervoer-dec-2017/
30. KandT-Zilverberg, 2018. CO2emissiefactoren Nederlandse houtige biomassa. Leveranciers/ondernemers met een eigen toeleveringsketen kunnen met de rekentool E-land CO2 de CO2eq. emissie berekenen of onderzoeken hoe deze is te verbeteren.
31. Ramchandra Bhandari , Clemens A. Trudewind, Petra Zap, 2012. Life Cycle Assessment of Hydrogen Production Methods - A Review.
32. Stimular, CE Delft, 2020. CO2emissies groen gas, samenvattend document.</t>
  </si>
  <si>
    <r>
      <rPr>
        <b/>
        <sz val="9"/>
        <color theme="1"/>
        <rFont val="Verdana"/>
        <family val="2"/>
      </rPr>
      <t>CO</t>
    </r>
    <r>
      <rPr>
        <b/>
        <vertAlign val="subscript"/>
        <sz val="9"/>
        <color theme="1"/>
        <rFont val="Verdana"/>
        <family val="2"/>
      </rPr>
      <t>2</t>
    </r>
    <r>
      <rPr>
        <b/>
        <sz val="9"/>
        <color theme="1"/>
        <rFont val="Verdana"/>
        <family val="2"/>
      </rPr>
      <t>emissiefactoren 2019</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</si>
  <si>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vóór bijmenging met biobrandstof).</t>
  </si>
  <si>
    <t>Marine Gas Oil</t>
  </si>
  <si>
    <t>Biogas (stortgas)</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</si>
  <si>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t>
  </si>
  <si>
    <t>Biogas (covergisting)</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</si>
  <si>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vareren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</si>
  <si>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geeft een gemiddelde CO2 emissie van grijze stroom weer, incl. de voorketenemissies. Het gaat om een voor Nederland representatieve stroommix van o.a. kolen, gas en kernenergie.</t>
  </si>
  <si>
    <t>Deze factor kan alleen worden gebruikt als de bron van uw stroom niet te achterhalen is. Denk hierbij bijvoorbeeld aan een laadpaal voor het opladen van elektrische auto's langs de openbare weg. Gebruik van deze factor dient zo veel mogelijk vermeden te worden.</t>
  </si>
  <si>
    <t>[12] en [28]</t>
  </si>
  <si>
    <t xml:space="preserve">De uitstoot is 0 indien de Well to Wheel benadering gebruikt wordt. Indien u de CO2 uitstoot t.g.v. de bouw van windmolens ook wilt meenemen (LCA benadering) dan is deze ca. 12  gram CO2 per kWh (Bron 27).
</t>
  </si>
  <si>
    <t xml:space="preserve">De uitstoot is 0 indien de Well to Wheel benadering gebruikt wordt. Indien u de CO2 uitstoot t.g.v. de bouw van de waterkrachtcentrale ook wilt meenemen (LCA benadering) dan is deze ca. 4  gram CO2 per kWh (Bron 27).
</t>
  </si>
  <si>
    <t xml:space="preserve">De uitstoot is 0 indien de Well to Wheel benadering gebruikt wordt. Indien u de CO2 uitstoot t.g.v. de bouw van de zonnepanelen ook wilt meenemen (LCA benadering) dan is deze ca. 70 gram CO2 per kWh (Bron 27). 
</t>
  </si>
  <si>
    <t>Bij de emissie van stroom uit biomassa is alleen de voorketen van belang, omdat de directe verbranding van biomassa onderdeel is van de kortcyclische koolstofketen. De voorketen bestaat uit het produceren, inzamelen, voorbehandelen en vervoeren van de brandstof voor de centrale. Elektriciteit uit biomassa is echter veelal afkomstig uit vele soorten biomassa. Daarnaast tonen emissiefactoren uit wetenschappelijk onderzoek een zeer grote spreiding. We adviseren een factor te gebruiken die van toepassing is op de specifieke leverancier. Als die niet bekend is stellen we een waarde voor van 0,075 kg/kWh.</t>
  </si>
  <si>
    <t>Het gat hier om Nederlandse biomassa.</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</si>
  <si>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(Bron 2). </t>
  </si>
  <si>
    <t>Klein (&lt; 950 kg)</t>
  </si>
  <si>
    <t>Middel (950 - 1.350 kg)</t>
  </si>
  <si>
    <t>Groot (&gt;1.350 kg)</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</si>
  <si>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</si>
  <si>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Klein (voertuiggewicht&lt; 1050 kg)</t>
  </si>
  <si>
    <t>Middel (voertuiggewicht 1050 - 1.450 kg)</t>
  </si>
  <si>
    <t>Groot (voertuiggewicht &gt; 1.450 kg)</t>
  </si>
  <si>
    <t>Licht (voertuiggewicht &lt; 1000 kg)</t>
  </si>
  <si>
    <t>Middel (voertuiggewicht 1000 - 1.400 kg)</t>
  </si>
  <si>
    <t>Zwaar (voertuiggewicht &gt;1.400 kg)</t>
  </si>
  <si>
    <t>Licht (voertuiggewicht &lt; 1100 kg)</t>
  </si>
  <si>
    <t>Gemiddeld (voertuiggewicht 1100 - 1.500 kg)</t>
  </si>
  <si>
    <t>Zwaar  voertuiggewicht &gt;1.500 kg)</t>
  </si>
  <si>
    <t>Uitgegaan is van een gemiddeld wegtype. De well-to-tank-emissies van de elektrische auto zijn in deze  gebaseerd op de emissies van de gemiddelde elektriciteitsmix (zie elektriciteit).  Wordt een specifieke energiebron ingekocht dan dient  de emissiefactor van de betreffende elektriciteit te worden gebruikt vermenigvuldigd met de geschatte zuinigheid van een elektrische auto: 0,23 kWh/vkm (CE Delft, 2014).</t>
  </si>
  <si>
    <t>550 ton</t>
  </si>
  <si>
    <t>vervalt</t>
  </si>
  <si>
    <t>vervalt, zie bulk en stukgoederen</t>
  </si>
  <si>
    <t>3,5 tot 10 ton</t>
  </si>
  <si>
    <t>10 tot 20 ton</t>
  </si>
  <si>
    <t>150 TEU</t>
  </si>
  <si>
    <t>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</si>
  <si>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</si>
  <si>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2018</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</si>
  <si>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Vrijwel pure octaan (samenstelling benzine voor bijmenging met biobrandstof).</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</si>
  <si>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(226-1775 g CO2/liter).</t>
  </si>
  <si>
    <t>Deze waarde kan gebruikt worden als er sprake is van internationaal transport. 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t>
  </si>
  <si>
    <t>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t>
  </si>
  <si>
    <t>Vrijwel pure diesel (samenstelling diesel voor bijmenging met biobrandstof).</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</si>
  <si>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</si>
  <si>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in dit geval niet meegenomen. </t>
  </si>
  <si>
    <t xml:space="preserve">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 Bekend type brandstof in deze categorie is bijvoorbeeld HVO (Hydrotreated Vegetable Oil) op basis van UCO (Used Cooking Oils).
</t>
  </si>
  <si>
    <t>Waterstof</t>
  </si>
  <si>
    <t xml:space="preserve">De waarde betreft een schatting binnen een grote bandbreedte (0,844-57,24 kgCO2/kg H2) en is sterk afhankelijk van de productiewijze van de waterstof. Gerekend is met een energieinhoud van 119,4 MJ/kg en 105 gr CO2/MJ. Indien waterstof in liters wordt afgerekend, dan wordt er ongeveer 90,66 gr/liter vloeibare waterstof getankt en kunt u rekenen met 1,136 kg CO2/liter. </t>
  </si>
  <si>
    <t xml:space="preserve">De CO2 emissies tijdens gebruik worden gelijk aan nul gesteld vanwege het kort-cyclische karakter van de koolstof in deze brandstoffen. Er komt weliswaar wel CO2 vrij, echter deze draagt niet bij aan de versterking van het broeikaseffect. Er is een schatting gemaakt van een middenwaarde uit een grote bandbreedte (-1362-794 gCO2/eenheid). </t>
  </si>
  <si>
    <t>De CO2-emissiefactor die elektriciteitsleveranciers rapporteren op het stroometiket is het meest specifiek, maar is exclusief de emissies in de voorketen (De voorketen bestaat uit het produceren, inzamelen, voorbehandelen en vervoeren van de brandstof voor de centrale). Deze emissies variÃ«ren afhankelijk van de mix aan brandstoffen en zijn gemiddeld zo'n 53 gram CO2/kWh. Dit getal kan preciezer berekend worden, afhankelijk van de geleverde stroom. Op het stroometiket staat ook de herkomst van de geleverde stroom (specifieke energiebron en land van oorsprong). Vermeld dit in rapportages.</t>
  </si>
  <si>
    <t>Deze factor kan alleen worden gebruikt als de bron van uw stroom niet te achterhalen is. Denk hierbij bijvoorbeeld aan een laadpaal voor het opladen van elektrische autoâ€™s langs de openbare weg. Gebruik van deze factor dient zo veel mogelijk vermeden te worden.</t>
  </si>
  <si>
    <t>Warmte onbekend</t>
  </si>
  <si>
    <t>[25] en [26]</t>
  </si>
  <si>
    <t>Afvalverbrandingsinstallatie</t>
  </si>
  <si>
    <t xml:space="preserve">Restwarmte met bijstook
</t>
  </si>
  <si>
    <t xml:space="preserve">Restwarmte zonder bijstook
</t>
  </si>
  <si>
    <t xml:space="preserve">Uitgegaan is van een gemiddeld wegtype. Een hybride kan tot 35% zuiniger zijn dan een vergelijkbare auto zonder elektrische ondersteuning. Uit metingen aan het praktijkverbruik van hybirde autoâ€™s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(Bron 2). </t>
  </si>
  <si>
    <t xml:space="preserve">Het is van belang om een onderscheid te maken in de afstandklassen voor vliegreizen. Dit omdat het broeikaseffect voor vliegen op grote hoogte flink verschilt van de emissies voor landen, taxiÃ«n en opstijgen (LTO emissies). Met de indeling in drie afstandsklassen benaderen de data het beste de werkelijke situatie. </t>
  </si>
  <si>
    <r>
      <rPr>
        <b/>
        <sz val="9"/>
        <color theme="1"/>
        <rFont val="Verdana"/>
        <family val="2"/>
      </rPr>
      <t>CO</t>
    </r>
    <r>
      <rPr>
        <b/>
        <vertAlign val="subscript"/>
        <sz val="9"/>
        <color theme="1"/>
        <rFont val="Verdana"/>
        <family val="2"/>
      </rPr>
      <t>2</t>
    </r>
    <r>
      <rPr>
        <b/>
        <sz val="9"/>
        <color theme="1"/>
        <rFont val="Verdana"/>
        <family val="2"/>
      </rPr>
      <t>emissiefactoren 2017</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</si>
  <si>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De waarde betreft een schatting binnen een grote bandbreedte (0,844-57,24 kgCO2/kg H2) en is sterk afhankelijk van de productiewijze van de waterstof. Gerekend is met een energieinhoud van 119,4 MJ/kg en 105 gr CO2/MJ. Indien waterstof in kilo's wordt afgerekend, dan kunt u rekenen met 12,53 kg CO2/kg.</t>
  </si>
  <si>
    <t>STROOMETIKET</t>
  </si>
  <si>
    <t>De CO2-emissiefactor die elektriciteitsleveranciers rapporteren op het stroometiket is het meest specifiek, maar is exclusief de emissies voor de productie van brandstof voor de centrale, die van belang zijn bij fossiele bronnen en biomassa. Deze emissies in de voorketen zijn gemiddeld zo'n 54 gram CO2/kWh. Dit getal kan preciezer berekend worden, afhankelijk van de geleverde stroom. Op het stroom etiket staat ook de herkomst  van de geleverde groene stroom (specifieke energiebron en land van oorsprong). Vermeld dit in rapportages.</t>
  </si>
  <si>
    <t xml:space="preserve"> Grijze stroom</t>
  </si>
  <si>
    <t>Deze factor kan worden gebruikt voor elektriciteitsconsumptie waar er géén gebruik gemaakt is van stroom met een Garantie van Oorsprong. Het gaat om een voor Nederland respresentatieve stroommix van kolen, gas en kernenergie.</t>
  </si>
  <si>
    <t xml:space="preserve">Deze factor kan worden gebruikt voor elektriciteitsconsumptie waar er niets bekend is over de herkomst van de stroom, bijvoorbeeld bij een laadpaal voor het opladen van elektrische auto's. </t>
  </si>
  <si>
    <t>[12]</t>
  </si>
  <si>
    <t>Exclusief de CO2 uitstoot t.g.v. de bouw van windmolens. (ca. 12 gram CO2 per kWh Bron [6] [14]. Dit betreft een gemiddelde waarde op basis van wind op zee en wind geproduceerd op land).</t>
  </si>
  <si>
    <t>Exclusief CO2 uitstoot t.g.v. de bouw van de waterkrachtcentrale. (ca. 4 gram CO2 per kWh (bron [6]) (water op basis van Nederlandse waterkracht (rivieren)). Op basis van Noorse waterkracht geldt 6 gram CO2 per kWh.)</t>
  </si>
  <si>
    <t>Exclusief de CO2 uitstoot tgv de bouw van de zonnepanelen. Ca. 70 gram CO2 per kWh Bron [19].  Studies rapporteren broeikasgasemissies van zonnepanelen tussen de 10 en 225 g CO2 per kWh).</t>
  </si>
  <si>
    <t>"0"</t>
  </si>
  <si>
    <t xml:space="preserve">Elektriciteit uit biomassa kan afkomstig zijn uit vele soorten biomassa. Bij het gebruik van een brandstof met biogene componeneren, worden de CO2-emissies door verbranding niet meegenomen (want onderdeel van een kortcyclische koolstofketen). Wel zijn de de emissies van het produceren, inzamelen, voorbehandelen en vervoeren van de biomassa van belang. Emissiefactoren uit wetenschappelijk onderzoek tonen daarin echter een zeer grote spreiding.  We adviseren een factor te gebruiken die van toepassing is op de specifeke leverancier. </t>
  </si>
  <si>
    <t xml:space="preserve">Het gaat hierbij om de afname van restwarmte waarbij de klant zelf de pieken opvangt op de momenten dat er geen of onvoldoende restwarmte beschikbaar is. </t>
  </si>
  <si>
    <t>Op basis van het gemiddelde aandeel vervoerswijzen in het openbaar vervoer door reizigers: 19% OV-bus gemiddeld, 3% tram, 3% metro, 75% trein gemiddeld [2]</t>
  </si>
  <si>
    <t xml:space="preserve">Berekend op basis van de samenstelling van het Nederlandse treinenpark (5% stoptreinen op diesel, 20% stoptreinen op elektriciteit en 75% intercitytreinen op elektriciteit) [2], het gebruik van groene stroom [29] en een bezettingsgraad van 29%. De emissiefactor is exclusief voor- en natransport en omrijden (lege treinen). </t>
  </si>
  <si>
    <t>Om de CO2 uitstoot per voertuigkilometer te berekenen dient men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</si>
  <si>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Ook geldig voor het Intercity Direct traject (HSL). Om de CO2 uitstoot per voertuigkilometer te berekenen dient met de gegeven waarden te corrigeren met een bezetting van 32% (2). De emissiecijfers zijn exclusief voor- en natransport en ook de omrijfactor is buiten beschouwing gelaten.</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</si>
  <si>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</si>
  <si>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r>
      <rPr>
        <b/>
        <sz val="9"/>
        <color theme="1"/>
        <rFont val="Verdana"/>
        <family val="2"/>
      </rPr>
      <t>CO</t>
    </r>
    <r>
      <rPr>
        <b/>
        <vertAlign val="subscript"/>
        <sz val="9"/>
        <color theme="1"/>
        <rFont val="Verdana"/>
        <family val="2"/>
      </rPr>
      <t>2</t>
    </r>
    <r>
      <rPr>
        <b/>
        <sz val="9"/>
        <color theme="1"/>
        <rFont val="Verdana"/>
        <family val="2"/>
      </rPr>
      <t>emissiefactoren 2016</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</si>
  <si>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Het bijmengpercentage biobrandstof op basis van de energie-inhoud (MJ) is 3,3%. </t>
  </si>
  <si>
    <t xml:space="preserve">Deze waarde kan gebruikt worden wanneer er sprake is van internationaal transport. Het bijmengpercentage biobrandstof op basis van de energie-inhoud (MJ) is 3,3%.  Emissies door Indirecte Land Use Change Effects door de productie van brandstof zijn in dit geval niet meegenomen. </t>
  </si>
  <si>
    <t xml:space="preserve"> Bio-ethanol (EUR)</t>
  </si>
  <si>
    <t>Bio-ethanol (maïs)</t>
  </si>
  <si>
    <t xml:space="preserve">Het bijmengpercentage biobrandstof op basis van de energie-inhoud (MJ) is 2,6%. </t>
  </si>
  <si>
    <t xml:space="preserve">De CO2 emissies tijdens gebruik worden gelijk aan nul gesteld vanwege het kort-cyclische karakter van de koolstof in deze brandstoffen. Er komt weliswaar wel CO2 vrij, echter deze draagt niet bij aan de versterking van het broeikaseffect. Emissies door Indirecte Land Use Change Effects door de productie van biobrandstof zijn meegenomen. Er is een schatting gemaakt van een middenwaarde uit een grote bandbreedte (264 tot 3786 g CO2 per liter), op basis van TNO en CE Delft (2014), bron [15]. </t>
  </si>
  <si>
    <t>De CO2 emissies tijdens gebruik worden gelijk aan nul gesteld vanwege het kort-cyclische karakter van de koolstof in deze brandstoffen. Er komt weliswaar wel CO2 vrij, echter deze draagt niet bij aan de versterking van het broeikaseffect.  De emissies bij de productie van de brandstof ontstaan door het opwerken van afgewerkte olie en transport.</t>
  </si>
  <si>
    <t xml:space="preserve">Waarde betreft een schatting binnen een grote bandbreedte (76-5152 gCO2/eenheid). </t>
  </si>
  <si>
    <t>Warmte afkomstig uit grootschalige of kleinschalige WKK installaties, die op gas worden gestookt. Dit is verreweg de meest voorkomende soort warmte. Gebruik deze factor als u de warmtebron van uw netwerk niet weet.</t>
  </si>
  <si>
    <t xml:space="preserve">Uitgegaan is van een gemiddeld wegtype en een brandstofmix van 65,5% Benzine, 31%,1 Diesel, 3,4% LPG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</si>
  <si>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benzine heeft een massa van kleiner dan 950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</si>
  <si>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benzine heeft een massa van minimaal 950 en maximaal 1350 kg, gemiddeld 1150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</si>
  <si>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benzine weegt meer dan 1350 kg en heeft doorgaans een  motorinhoud &gt;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</si>
  <si>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hybride kan tot 35% zuiniger zijn dan een vergelijkbare auto zonder elektrische ondersteuning. Uit metingen aan het praktijkverbruik van hybirde auto’s die gebruikt worden als bedrijfvoertuig werd echter slechts 20% minder 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</si>
  <si>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plug in hybride kan tot 40% zuiniger zijn dan een vergelijkbare auto zonder elektrische ondersteuning en accu. Uit metingen aan het praktijkverbruik van hybirde auto’s die gebruikt worden als bedrijfvoertuig werd echter een zéér varierend mindervebruik aangetoond.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</si>
  <si>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diesel heeft een massa van kleiner dan 1050 kg en doorgaans een  motorinhoud van minder dan 1,8 L. Het gaat om het praktijkverbruik van de auto’s. Voor de differentatie tussen lichte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</si>
  <si>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diesel heeft een massa van minimaal 1050 en maximaal 1450 kg en doorgaans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</si>
  <si>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diesel weegt meer dan 1450 kg en heeft doorgaans een  motorinhoud meer dan 2,2 L. Het gaat om het praktijkverbruik van de auto’s. Voor de differentatie tussen middelzware en grote auto’s is uitgegaan van een meerverbruik van  13% [2]. In sommige gevallen kan dit veel meer zijn.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</si>
  <si>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</si>
  <si>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kleine personenauto op LPG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</si>
  <si>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Een middelzware personenauto op LPG heeft een massa van minimaal 1000 en maximaal 1400 kg, en doorgaans 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</si>
  <si>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LPG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</si>
  <si>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 xml:space="preserve">Uitgegaan is van een gemiddeld wegtype. Een kleine personenauto op CNG heeft een massa van kleiner dan 1000 kg en doorgaans een  motorinhoud van minder dan 1,6 L. Het gaat om het praktijkverbruik van de auto’s. Voor de differentatie tussen kleine en middelzware auto’s is uitgegaan van een 21% zuiniger verbruik [2].  De voertuigkilometers kan men om rekenen naar reizigerskilometers door te delen door het aantal inzittenden. Dat kan bij de reizen waar het aantal inzittenden bekend is. De gemiddelde bezettingsgraad van auto's is 1,39 [2]. </t>
  </si>
  <si>
    <t xml:space="preserve">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t>
  </si>
  <si>
    <t>Uitgegaan is van een gemiddeld wegtype. De klasse zware auto op CNG heeft doorgaans een massa van meer dan 1400 kg en een motorinhoud van meer dan 2,0 L. Het gaat om het praktijkverbruik van de auto’s. Voor de differentatie tussen middelzware en grote auto’s is uitgegaan van een meerverbruik van  gebruik 13% [2]. De voertuigkilometers kan men om rekenen naar reizigerskilometers door te delen door het aantal inzittenden. Dat kan bij de reizen waar het aantal inzittenden bekend is. De gemiddelde bezettingsgraad van auto's is 1,39 [2].</t>
  </si>
  <si>
    <t>Uitgegaan is van een gemiddeld wegtype en een auto in de gewichtklasse middelzwaar (ca. 1170 kg). De voertuigkilometers kan men om rekenen naar reizigerskilometers door te delen door het aantal inzittenden. Dat kan bij de reizen waar het aantal inzittenden bekend is. De gemiddelde bezettingsgraad van auto's is 1,39 [2].  Wat betreft well-to-tank emissie is een schatting gemaakt van een middenwaarde uit een grote range (zie bron [2])</t>
  </si>
  <si>
    <t xml:space="preserve"> Uitgegaan is van een gemiddeld wegtype. De waterstofauto stoot geen andere emissies uit dan waterdamp. Er zijn dus alleen slijtage- en well-to-tank-emissies. De well-to-tank-emissies van waterstof zijn sterk afhankelijk van de productiemethode. Het kan onder andere worden geproduceerd uit kolen, aardgas en met behulp van elektriciteit. Voor waterstof is daarom ook een bandbreedte opgenomen, zie bron [2].</t>
  </si>
  <si>
    <t xml:space="preserve">Het gaat om middelzware bestelbussen, met een leeggewicht van ca. 2000 kg (vergelijkbaar met taxi/belbus) [2]. </t>
  </si>
  <si>
    <t xml:space="preserve">Deze factor is berekend op basis van een bezettingsgraad van 31,6 [2]. Om emissies terug te rekenen voor personenvervoer dient hiervoor gecorrigeerd te worden. Uitgegaan is van een gemiddeld wegtype. </t>
  </si>
  <si>
    <t>Om de CO2 uitstoot per voertuigkilometer te berekenen dient met de gegeven waarden te corrigeren met een bezetting van 29%. Uitgaande van 5% stoptreinen op diesel, 20% stoptreinen op elektriciteit en 75% intercity (elektriciteit). De emissiecijfers zijn exclusief voor- en natransport en ook de omrijfactor is buiten beschouwing gelaten.</t>
  </si>
  <si>
    <t>Om de CO2 uitstoot per voertuigkilometer te berekenen dient met de gegeven waarden te corrigeren met een bezetting van 23% [2]. De emissiecijfers zijn exclusief voor- en natransport en ook de omrijfactor is buiten beschouwing gelaten. Bij de stoptrein wordt daarbij onderscheid gemaakt tussen een elektrische en een dieseltrein. Voor de gemiddelde stoptrein is op basis van de aangeleverde data aan-genomen dat 80% van de reizigerskilometers wordt gereden in een elektrische trein en 20% in een dieseltrein.</t>
  </si>
  <si>
    <t>Sneltrein/ Intercity</t>
  </si>
  <si>
    <t>Om de CO2 uitstoot per voertuigkilometer te berekenen dient met de gegeven waarden te corrigeren met een bezetting van 32% [2]. De emissiecijfers zijn exclusief voor- en natransport en ook de omrijfactor is buiten beschouwing gelaten.</t>
  </si>
  <si>
    <t>Hoge snelheidstrein/ HSL</t>
  </si>
  <si>
    <t>Om de CO2 uitstoot per voertuigkilometer te berekenen dient met de gegeven waarden te corrigeren met een bezetting van 57% [2]. De emissiecijfers zijn exclusief voor- en natransport en ook de omrijfactor is buiten beschouwing gelaten.</t>
  </si>
  <si>
    <t>Om de CO2 uitstoot per voertuigkilometer te berekenen dient met de gegeven waarden te corrigeren met een bezetting van 9,00 [2]. De gemiddelde bezettingsgraad van bus, tram en metro is door CE Delft (2014) bepaald op basis van jaarverslagen van HTM, GVB en RET.</t>
  </si>
  <si>
    <t>Om de CO2 uitstoot per voertuigkilometer te berekenen dient met de gegeven waarden te corrigeren met een bezetting van 9,00 [2]. De gemiddelde bezettingsgraad van bus, tram en metro is door CE Delft (2014) bepaald op basis van jaarverslagen van HTM, GVB en RET.Niet geoormerkte elektriciteit.</t>
  </si>
  <si>
    <t xml:space="preserve">Op basis van het gemiddelde elektriciteitsverbruik van 0,18 kWh/rkm, niet geoormerkte elektriciteit en 14% bezetting [2]. De gemiddelde bezettingsgraad van bus, tram en metro is door CE Delft (2014) bepaald op basis van jaarverslagen van HTM, GVB en RET. </t>
  </si>
  <si>
    <t xml:space="preserve">Op basis van een gemiddelde elektriciteitsverbruik van 0,16 kWh/rkm, niet geoormerkte elektriciteit en 14% bezetting [2]. De gemiddelde bezettingsgraad van bus, tram en metro is door CE Delft (2014) bepaald op basis van jaarverslagen van HTM, GVB en RET. </t>
  </si>
  <si>
    <t>Regionaal (&lt; 700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</si>
  <si>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regionale vluchten is uitgegaan van een gemiddelde reisafstand van 730 km met een afstandrange van 650 - 1350 km. Bezettingsgraad 67/100 [2]. </t>
  </si>
  <si>
    <t>Europees (700 - 2500 km)</t>
  </si>
  <si>
    <t xml:space="preserve">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Europese vluchten is uitgegaan van een gemiddelde reisafstand van 1050 km met een afstandrange van 900 - 1700 km. Bezettingsgraad 124/180 [2]  </t>
  </si>
  <si>
    <t>Intercontinentaal (&gt;2500 km)</t>
  </si>
  <si>
    <t>Het is van belang om een onderscheid te maken in de afstandklassen voor vliegreizen. Dit omdat het broeikaseffect voor vliegen op grote hoogte flink verschilt van de emissies voor landen, taxiën en opstijgen (LTO emissies). Met de indeling in drie afstandsklassen benaderen de data het beste de werkelijke situatie.
De reizigerskilometers zijn berekend op basis van de grootcirkelafstand tussen twee luchthavens. Zowel de LTO-emissies (landing-take-off) - emissies, die op lage hoogte worden uitgestoten, als de luchtvervuilende emissies in de cruisefase (op grote hoogte) zijn meegenomen. Voor intercontinentale vluchten is uitgegaan van een gemiddelde reisafstand van 7000 km met een afstandrange van &gt;3000 km.  Bezettingsgraad 328/425 [2].</t>
  </si>
  <si>
    <t xml:space="preserve">&lt; 20 ton </t>
  </si>
  <si>
    <t>De gewichtsklasse geeft de maximaal toegestane massa aan (i.e. het gewicht van het voertuig plus het laadvermogen). De factor is inclusief omrijden, leegrijden en exclusief voor- en natransport.</t>
  </si>
  <si>
    <t>+ oplegger</t>
  </si>
  <si>
    <t>Inclusief omrijden, leegrijden en exclusief voor- en natransport.</t>
  </si>
  <si>
    <t>350 ton</t>
  </si>
  <si>
    <t>1350 ton</t>
  </si>
  <si>
    <t>5500 ton</t>
  </si>
  <si>
    <t>1800 ton</t>
  </si>
  <si>
    <t>8000 ton</t>
  </si>
  <si>
    <t>30000 ton</t>
  </si>
  <si>
    <t>+oplegger</t>
  </si>
  <si>
    <t>32 TEU</t>
  </si>
  <si>
    <t>96 TEU</t>
  </si>
  <si>
    <t>200 TEU</t>
  </si>
  <si>
    <t>470 TEU</t>
  </si>
  <si>
    <t>580 TEU</t>
  </si>
  <si>
    <t>4000 TEU</t>
  </si>
  <si>
    <t>[7] en [6]</t>
  </si>
  <si>
    <t>De waarden in deze tabel kunnen worden gebruikt om de klimaatschade van lekkend koelmiddel in een CO2-inventaris op te nemen. Het gaat hier om het klimaatopwarmingsvermogen van een gefluoreerd broeikasgas ten opzichte van dat van koolstofdioxide. Het aardopwarmingsvermogen (GWP) wordt berekend als het opwarmingsvermogen in een periode van 100 jaar van 1 kg van een gas ten opzichte van 1 kg CO2 [7]; Emissie van productie is hierin niet meegenomen. Het totale GWP voor een preparaat is het gewogen gemiddelde, afgeleid van de som van het gewicht van de fracties van de
afzonderlijke stoffen vermenigvuldigd met hun GWP:</t>
  </si>
  <si>
    <t xml:space="preserve">1.  RvO: Nederlandse lijst Energiedragers en standaard CO2 emissiefactoren 2017
2.  CE Delft, 2014. STREAM personenvervoer 2014
3.  CE Delft, 2012. Achtergrondgegevens Stroometikettering 2011.
4.  World Resources Institute, 2014. Green House Gas protocol – scope 2
5.  LNG facts &amp; figures
6.  CE Delft, 2011. Conversiefactoren voor de CO2-prestatieladder ProRail Update factoren 2011
7.  IPCC 2007 AR4: 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USA.https://www.ghgprotocol.org/sites/default/files/ghgp/Global-Warming-Potential-Values (Feb 16 2016)_1.pdf
8.  CEN-EN 16258:2012 (allocation methodology CO2 of Road Freight Transport
9.  Milieu Centraal, Brondata Autokopen
10.  CE Delft, 2008. STREAM – Studie naar transport emissies van alle modaliteiten
12.  CE Delft, 2014 Achtergrond stroometikettering 2013
13.  JRC (2013) [online] http://iet.jrc.ec.europa.eu/about-jec/downloads
14.  Compendium voor de leefomgeving (2014) [online] http://www.compendiumvoordeleefomgeving.nl/indicatoren/nl0386-Windvermogen-in-Nederland.html?i=6-38
15.  NEN-EN 16258 (2012) GHG methodology freight transport (Annex I p.24 &amp; Annex H p.51)
16.  CE Delft/TNO, 2012
17.  Spath P.L., M.K. Mann, D.R. Kerr, 1999. Life Cycle Assessment of Coal-fired Power Production, U.S. Department of Energy, National Renewable Energy Laboratory, http://www.nrel.gov/docs/fy99osti/25119.pdf 
18.  Spath P.L., M.K. Mann, Life Cycle Assessment of a Natural Gas Combined-Cycle Power Generation System, U.S. Department of Energy, National Renewable Energy Laboratory, http://www.nrel.gov/docs/fy00osti/27715.pdf
19.  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
20.  Harmelink M., L. Bosselaar, P. Boonekamp, J. Gerdes, R. Segers, H. Pouwelse, M. Verdonk, 2012. Berekening van de CO2-emissies, het primair fossiel energiegebruik en het rendement van elektriciteit in Nederland. Agentschap NL i.s.m. ECN, CBS en PBL.
21.  United Nations Framework Convention on Climate Change, 2014. Report of the Conference of the Parties on its nineteenth session, held in Warsaw from 11 to 23 November 2013 Addendum Part two: Action taken by the Conference of the Parties at its nineteenth session.
22.  Louwen, 2012. Comparison of Life Cycle Greenhouse Gas Emissions of Shale Gas with Conventional Fuels and Renewable Alternatives. Comparing a possible new fossiel fuel with commonly used energy sources in the Netherlands. Universiteit Utrecht, augustus 2012.
23.  Otten M. &amp; Afman M., 2015. Emissiekentallen elektriciteit – Kentallen inclusief upstream emissies. CE Delft.
24.  CE Delft oktober 2016, Stream goederenvervoer 2016, Otten M, ’t Hoen M en Den Boer E.
25.  CE Delft, 2016. Ketenemissies warmtelevering – Directe en indirecte CO2-emissies van warmtetechnieken.
26.  https://www.rijksoverheid.nl/documenten/rapporten/2016/02/09/evaluatie-warmtewet-en-toekomstig-marktontwerp-warmte
</t>
  </si>
  <si>
    <t>27.  Roberto Turconin, Alessio Boldrin, Thomas Astrup, 2013. Life cycle assessment (LCA) of electricity generation technologies: Overview, comparability and limitations. In: Renewable and Sustainable Energy Reviews 28 (2013) p. 555–565.
28.  Milieucentraal, CE Delft &amp; Stichting Stimular, 2017. co2factor stroomverbruik https://www.co2emissiefactoren.nl/co2emissiefactoren/co2-factor-stroomverbruik-20-11-2017/
29.  Stimular, 2017. Emissiecijfers openbaar vervoer (dec, 2017) . https://www.co2emissiefactoren.nl/co2emissiefactoren/emissiecijfers-openbaar-vervoer-dec-2017/
30.  KandT-Zilverberg, 2018  CO2 emissiefactoren voor Nederlandse houtige
biobrandstoffen en -grondstoffen. Voor gedetailleerder berekening is ook een rekentool beschikbaar, zie: https://e-land.info/
31.  Ramchandra Bhandari , Clemens A. Trudewind, Petra Zap, 2012. Life Cycle Assessment of Hydrogen Production Methods – A Review.</t>
  </si>
  <si>
    <r>
      <rPr>
        <b/>
        <sz val="9"/>
        <color theme="1"/>
        <rFont val="Verdana"/>
        <family val="2"/>
      </rPr>
      <t>CO</t>
    </r>
    <r>
      <rPr>
        <b/>
        <vertAlign val="subscript"/>
        <sz val="9"/>
        <color theme="1"/>
        <rFont val="Verdana"/>
        <family val="2"/>
      </rPr>
      <t>2</t>
    </r>
    <r>
      <rPr>
        <b/>
        <sz val="9"/>
        <color theme="1"/>
        <rFont val="Verdana"/>
        <family val="2"/>
      </rPr>
      <t>emissiefactoren 2015</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</si>
  <si>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 xml:space="preserve">Deze emissiefactor is onzeker. Er dient rekening te worden gehouden met een range. Gebruik deze factor alleen als er geen specifeiek gegevens zijn over de geleverde warmte. </t>
  </si>
  <si>
    <t>Kolencentrale</t>
  </si>
  <si>
    <t xml:space="preserve">Bij AVI’s is de primaire functie het verbranden van afval, daarnaast wordt elektriciteit en warmte geproduceert. Op dit moment is er geen geaccepteerde methode beschikbaar om de fossiele CO2-emissies die vrijkomen bij AVI’s te verdelen over deze 3 functies.  Deze emissiefactor is verder ook onzeker. Er dient rekening te worden gehouden met een range. Gebruik deze factor alleen als er geen specifeiek gegevens zijn over de geleverde warmte. </t>
  </si>
  <si>
    <t>Gasmotor/WKK</t>
  </si>
  <si>
    <t>Bronnen</t>
  </si>
  <si>
    <t xml:space="preserve">1. </t>
  </si>
  <si>
    <t>RvO (in voorbereiding): Nederlandse lijst Energiedragers en standaard CO2 emissiefactoren 2015</t>
  </si>
  <si>
    <t xml:space="preserve">2. </t>
  </si>
  <si>
    <t>CE Delft, 2014. STREAM  personenvervoer 2014</t>
  </si>
  <si>
    <t xml:space="preserve">3. </t>
  </si>
  <si>
    <t xml:space="preserve">CE Delft, 2012. Achtergrondgegevens Stroometikettering 2011. </t>
  </si>
  <si>
    <t xml:space="preserve">4. </t>
  </si>
  <si>
    <t>World Resources Institute, 2014. Green House Gas protocol - scope 2</t>
  </si>
  <si>
    <t xml:space="preserve">5. </t>
  </si>
  <si>
    <t>LNG facts &amp; figures</t>
  </si>
  <si>
    <t xml:space="preserve">6. </t>
  </si>
  <si>
    <t xml:space="preserve">CE Delft, 2011. Conversiefactoren voor de CO2-prestatieladder ProRail Update factoren 2011 </t>
  </si>
  <si>
    <t xml:space="preserve">7. </t>
  </si>
  <si>
    <t>Myhre, G., D. Shindell, F.-M. Bréon, W. Collins, J. Fuglestvedt, J. Huang, D. Koch, J.-F. Lamarque, D. Lee, B. Mendoza, T. Nakajima, A. Robock, G. Stephens, T. Takemura and H. Zhang, 2013: Anthropogenic and Natural Radiative Forcing.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http://www.climatechange2013.org/images/report/WG1AR5_Chapter08_FINAL.pdf</t>
  </si>
  <si>
    <t xml:space="preserve">8. </t>
  </si>
  <si>
    <t>CEN-EN 16258:2012 (allocation methodology CO2 of Road Freight Transport</t>
  </si>
  <si>
    <t xml:space="preserve">9. </t>
  </si>
  <si>
    <t>Milieu Centraal, Brondata Autokopen</t>
  </si>
  <si>
    <t>10.</t>
  </si>
  <si>
    <t>CE Delft, 2008. STREAM - Studie naar transport emissies van alle modaliteiten</t>
  </si>
  <si>
    <t>12.</t>
  </si>
  <si>
    <t>CE Delft, 2014 Achtergrond stroometikettering 2013</t>
  </si>
  <si>
    <t>13.</t>
  </si>
  <si>
    <t>JRC (2013) [online] http://iet.jrc.ec.europa.eu/about-jec/downloads</t>
  </si>
  <si>
    <t>14.</t>
  </si>
  <si>
    <t xml:space="preserve">Compendium voor de leefomgeving (2014) [online] http://www.compendiumvoordeleefomgeving.nl/indicatoren/nl0386-Windvermogen-in-Nederland.html?i=6-38 </t>
  </si>
  <si>
    <t>15.</t>
  </si>
  <si>
    <t>NEN-EN 16258 (2012) _GHG methodology freight transport (Annex I p.24 &amp; Annex H p.51)</t>
  </si>
  <si>
    <t>16.</t>
  </si>
  <si>
    <t>CE Delft/TNO, 2012</t>
  </si>
  <si>
    <t>17.</t>
  </si>
  <si>
    <r>
      <t xml:space="preserve">Spath P.L., M.K. Mann, D.R. Kerr, 1999. Life Cycle Assessment of Coal-fired Power Production, U.S. Department of Energy, National Renewable Energy Laboratory, </t>
    </r>
    <r>
      <rPr>
        <sz val="9"/>
        <color theme="1"/>
        <rFont val="Arial"/>
        <family val="2"/>
      </rPr>
      <t>http://www.nrel.gov/docs/fy99osti/25119.pdf</t>
    </r>
  </si>
  <si>
    <t>18.</t>
  </si>
  <si>
    <t xml:space="preserve">Spath P.L., M.K. Mann, Life Cycle Assessment of a Natural Gas Combined-Cycle Power Generation System, U.S. Department of Energy, National Renewable Energy Laboratory, http://www.nrel.gov/docs/fy00osti/27715.pdf </t>
  </si>
  <si>
    <t>19.</t>
  </si>
  <si>
    <t>IPCC [O. Edenhofer, R. Pichs-Madruga, Y. Sokona, K. Seyboth, P. Matschoss, S. Kadner, T. Zwickel, P. Eickemeier, G. Hansen, S. Schlömer, C. von Stechow (eds)]. , 2011, IPCC Special Report on Renewable Energy Sources and Climate Change Mitigation. Prepared by Working Group III of the Intergovernmental Panel on Climate Change Cambridge University Press, Cambridge, United Kingdom and New York, NY, USA, 1075 pp.</t>
  </si>
  <si>
    <t xml:space="preserve">20. </t>
  </si>
  <si>
    <r>
      <t>Harmelink M., L. Bosselaar, P. Boonekamp, J. Gerdes, R. Segers, H. Pouwelse, M. Verdonk, 2012.  Berekening van de CO</t>
    </r>
    <r>
      <rPr>
        <vertAlign val="subscript"/>
        <sz val="9"/>
        <color theme="1"/>
        <rFont val="Verdana"/>
        <family val="2"/>
      </rPr>
      <t>2</t>
    </r>
    <r>
      <rPr>
        <sz val="9"/>
        <color theme="1"/>
        <rFont val="Verdana"/>
        <family val="2"/>
      </rPr>
      <t>-emissies, het primair fossiel energiegebruik en het rendement van elektriciteit in Nederland. Agentschap NL i.s.m. ECN, CBS en PBL.</t>
    </r>
  </si>
  <si>
    <t>21.</t>
  </si>
  <si>
    <t xml:space="preserve">United Nations Framework Convention on Climate Change, 2014. Report of the Conference of the Parties on its nineteenth session, held in Warsaw from 11 to 23 November 2013 Addendum Part two: Action taken by the Conference of the Parties at its nineteenth session. </t>
  </si>
  <si>
    <t xml:space="preserve">22. </t>
  </si>
  <si>
    <t xml:space="preserve">Louwen, 2012. Comparison of Life Cycle Greenhouse Gas Emissions of Shale Gas with Conventional Fuels and Renewable Alternatives. Comparing a possible new fossiel fuel with commonly used energy sources in the Netherlands. Universiteit Utrecht, augustus 2012. </t>
  </si>
  <si>
    <t xml:space="preserve">23. </t>
  </si>
  <si>
    <t>Otten M. &amp; Afman M., 2015. Emissiekentallen elektriciteit - Kentallen inclusief upstream emissies. CE Delft.</t>
  </si>
  <si>
    <t>Bromfiets</t>
  </si>
  <si>
    <t>Op basis van een gemiddelde bromfiets (tot 45km/u) of snorfiets (tot 35 km/u) (euroklassen: Pre euro, 2 (2-takt en 4 takt), 3, 4, 5). De gemiddelde bezettingsgraad is 1,1 (Bron 39)</t>
  </si>
  <si>
    <t>Energieinhoud/ verbrandingswaarde = 42,7 MJ/kg</t>
  </si>
  <si>
    <t>Energieinhoud/ verbrandingswaarde = 27,5 MJ/kg</t>
  </si>
  <si>
    <t>Energieinhoud/ verbrandingswaarde = 44,0 MJ/kg</t>
  </si>
  <si>
    <t>Energieinhoud/ verbrandingswaarde = 43,1 MJ/kg</t>
  </si>
  <si>
    <t>Energieinhoud/ verbrandingswaarde = 38,1 MJ/kg</t>
  </si>
  <si>
    <t>Energieinhoud/ verbrandingswaarde = 45,2 MJ/kg</t>
  </si>
  <si>
    <t>Energieinhoud/ verbrandingswaarde = 41,9 MJ/kg</t>
  </si>
  <si>
    <t>Energieinhoud/ verbrandingswaarde = 41,4 MJ/kg</t>
  </si>
  <si>
    <t>Energieinhoud/ verbrandingswaarde = 35,2 MJ/kg</t>
  </si>
  <si>
    <t>Energieinhoud/ verbrandingswaarde = 43,0 MJ/kg</t>
  </si>
  <si>
    <t>Energieinhoud/ verbrandingswaarde = 40,2 MJ/kg</t>
  </si>
  <si>
    <t>Energieinhoud/ verbrandingswaarde = 29,3 MJ/kg</t>
  </si>
  <si>
    <t>Energieinhoud/ verbrandingswaarde = 28,6 MJ/kg</t>
  </si>
  <si>
    <t>Energieinhoud/ verbrandingswaarde = 24,8 MJ/kg</t>
  </si>
  <si>
    <t>Energieinhoud/ verbrandingswaarde = 18,9 MJ/kg</t>
  </si>
  <si>
    <t>Energieinhoud/ verbrandingswaarde = 20,0 MJ/kg</t>
  </si>
  <si>
    <t>Energieinhoud/ verbrandingswaarde = 8,9 MJ/kg</t>
  </si>
  <si>
    <t>Energieinhoud/ verbrandingswaarde = 9,76 MJ/kg</t>
  </si>
  <si>
    <t>Energieinhoud/ verbrandingswaarde = 20,7 MJ/kg</t>
  </si>
  <si>
    <r>
      <rPr>
        <b/>
        <sz val="9"/>
        <color theme="1"/>
        <rFont val="Verdana"/>
        <family val="2"/>
      </rPr>
      <t>CO</t>
    </r>
    <r>
      <rPr>
        <b/>
        <vertAlign val="subscript"/>
        <sz val="9"/>
        <color theme="1"/>
        <rFont val="Verdana"/>
        <family val="2"/>
      </rPr>
      <t>2</t>
    </r>
    <r>
      <rPr>
        <b/>
        <sz val="9"/>
        <color theme="1"/>
        <rFont val="Verdana"/>
        <family val="2"/>
      </rPr>
      <t>emissiefactoren 2024</t>
    </r>
    <r>
      <rPr>
        <sz val="9"/>
        <color theme="1"/>
        <rFont val="Verdana"/>
        <family val="2"/>
      </rPr>
      <t xml:space="preserve">
In deze tabel staan alle CO2-emissiefactoren van de brandstoffen, energiedragers, vervoersbewegingen en koudemiddelen.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</si>
  <si>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RVO, 2024: Nederlandse lijst Energiedragers en standaard CO2 emissiefactoren, https://www.rvo.nl/sites/default/files/2024-02/Nederlandse-energiedragerlijst-versie-januari-2024.pdf</t>
  </si>
  <si>
    <t>De CO2 emissies tijdens gebruik worden gelijk aan nul gesteld vanwege het kort-cyclische karakter van de koolstof in deze brandstoffen. Er komt weliswaar wel CO2 vrij, echter deze draagt niet bij aan de versterking van het broeikaseffect. De energiewaarde is gelijk aan die van aardgas.</t>
  </si>
  <si>
    <t xml:space="preserve">Het berekende gewogen gemiddelde kan gebruikt worden in studies waarbij groengasemissies over een grote groep afnemers berekend moeten worden. Dit gemiddelde is nadrukkelijk niet bruikbaar voor individuele emissieberekeningen. Wanneer in een individueel geval niet bekend is welk groengas er afgenomen wordt, dient gerekend te worden met de ‘worst case’ (mestvergisting/covergisting). </t>
  </si>
  <si>
    <t>mrt '24</t>
  </si>
  <si>
    <t>Methaan (niet fossiel)</t>
  </si>
  <si>
    <t>Methaan (fossiel)</t>
  </si>
  <si>
    <t>IPCC AR 6</t>
  </si>
  <si>
    <t>Ammoniak is geen broeikgas</t>
  </si>
  <si>
    <t>NF3</t>
  </si>
  <si>
    <t>Stikstof trifluoride</t>
  </si>
  <si>
    <t>DesFluraan</t>
  </si>
  <si>
    <t>IsoFluraan</t>
  </si>
  <si>
    <t>SevoFluraan</t>
  </si>
  <si>
    <t xml:space="preserve">Anesthesiegas. De waarden in deze tabel kunnen worden gebruikt om de klimaatschade van lekkend gas in een CO2-inventaris op te nemen.  </t>
  </si>
  <si>
    <t>opnemen???</t>
  </si>
  <si>
    <r>
      <t xml:space="preserve">Deze factor geeft een gemiddelde CO2 emissie van grijze stroom weer, incl. de voorketenemissies. Het gaat om een voor Nederland representatieve stroommix van o.a. kolen, gas en kernenergie. Indien u de CO2 uitstoot t.g.v. de bouw en sloop van de energiecentrale ook wilt meenemen (LCA benadering) dan is deze ca. </t>
    </r>
    <r>
      <rPr>
        <b/>
        <sz val="9"/>
        <color theme="1"/>
        <rFont val="Verdana"/>
        <family val="2"/>
      </rPr>
      <t>2</t>
    </r>
    <r>
      <rPr>
        <sz val="9"/>
        <color theme="1"/>
        <rFont val="Verdana"/>
        <family val="2"/>
      </rPr>
      <t xml:space="preserve"> gram CO2 per kWh (Bron 42).</t>
    </r>
  </si>
  <si>
    <r>
      <t xml:space="preserve">Gemiddelde factor van Nederland (Location Based factor). Geadviseerd wordt om deze factor alleen te gebruiken als a. de bron van uw stroom niet te achterhalen is of b. bij het maken van berekeningen over een gebied. Denk bij a. bijvoorbeeld aan een laadpaal voor het opladen van elektrische auto's langs de openbare weg. Indien u de CO2 uitstoot t.g.v. de bouw en sloop van de energie-opwek faciliteiten ook wilt meenemen (LCA benadering) dan is deze ca. </t>
    </r>
    <r>
      <rPr>
        <b/>
        <sz val="9"/>
        <color theme="1"/>
        <rFont val="Verdana"/>
        <family val="2"/>
      </rPr>
      <t>15</t>
    </r>
    <r>
      <rPr>
        <sz val="9"/>
        <color theme="1"/>
        <rFont val="Verdana"/>
        <family val="2"/>
      </rPr>
      <t xml:space="preserve"> gram CO2 per kWh (Bron 42).</t>
    </r>
  </si>
  <si>
    <t>Biogene emissies</t>
  </si>
  <si>
    <t>Bio-ethanol (100%)</t>
  </si>
  <si>
    <t>Energieinhoud/ stookwaarde = 43,3 MJ/kg of 32,47 MJ/liter. Dichtheid = 0,75 kg/liter
Samenstelling benzine vóór bijmenging met biobrandstof. Ook te gebruiken als emissiefactor voor schone benzine</t>
  </si>
  <si>
    <t>Energieinhoud/ stookwaarde = 43,2 MJ/kg of 36,11 MJ/liter. Dichtheid = 0,84 kg/liter
Samenstelling diesel  vóór bijmenging met biobrandstof.</t>
  </si>
  <si>
    <t>Energieinhoud/ stookwaarde = 44,0 MJ/kg of 34,32 MJ/liter. Dichtheid = 0,78 kg/liter
GTL is een brandstof met een schonere verbranding qua roet en fijnstof en is qua CO2-uitstoot vergelijkbaar met conventionele diesel.</t>
  </si>
  <si>
    <t>Energieinhoud/ stookwaarde = 45,2 MJ/kg of 24,23 MJ/liter. Dichtheid = 0,54 kg/liter</t>
  </si>
  <si>
    <t>(B30, HVO blend)</t>
  </si>
  <si>
    <t>Stream webtool</t>
  </si>
  <si>
    <t>Energieinhoud/ stookwaarde = 42,0 MJ/kg of 35,40 MJ/liter. Dichtheid = 0,84 kg/liter
Blend met 30% biodiesel (HVO) en 70% fossiele diesel. Blend zoals verkocht bij benzinestations.</t>
  </si>
  <si>
    <t xml:space="preserve">Energieinhoud/ stookwaarde = 41,8 MJ/kg of 31,31 MJ/liter. Dichtheid = 0,75 kg/liter
Blend met ca 10% benzinevervangers en 90% fossiele benzine. Blend zoals verkocht bij benzinestations. </t>
  </si>
  <si>
    <t>Energieinhoud/ stookwaarde = 27,9 MJ/kg of 20,87 MJ/liter. Dichtheid = 0,75 kg/liter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</si>
  <si>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30,2 MJ/kg of 22,61 MJ/liter. Dichtheid = 0,75 kg/liter
Blend op basis van benzinevervangers gemiddeld (85% volume) en fossiel (15% volume). De CO2 emissies tijdens gebruik worden gelijk aan nul gesteld, vanwege het kort-cyclische karakter van de koolstof in deze brandstoffen. Er komt weliswaar CO2 vrij, echter deze draagt niet bij aan de versterking van het broeikaseffect. Emissies door Indirecte Land Use Change Effects (ILUC) door de productie van biobrandstof zijn niet meegenomen, omdat de hoeveelheid brandstof met een ILUC risico die verkocht mag worden wordt beperkt. Dit betekent dat extra vraag naar biobrandstof niet zal leiden tot meer inzet van brandstoffen met een ILUC risico, als de maximale toegestane hoeveelheid is bereikt. De hoeveelheid biobrandstoffen kan dan alleen nog toenemen door een toename van zogenaamde geavanceerde biobrandstoffen, waar geen ILUC risico op zit.</t>
  </si>
  <si>
    <t>Energieinhoud/ stookwaarde = 42,8 MJ/kg of 35,9 MJ/liter. Dichtheid = 0,84 kg/liter
Blend met ca 7% biodiesel (FAME) en 93% fossiele diesel. Blend zoals verkocht bij benzinestations.</t>
  </si>
  <si>
    <t xml:space="preserve">Energieinhoud/ stookwaarde = 44,0 MJ/kg of 34,54 MJ/liter. Dichtheid = 0,79 kg/liter
De CO2-emissies tijdens gebruik worden gelijk aan nul gesteld, vanwege het kort-cyclische karakter van de koolstof in deze brandstoffen. Er komt weliswaar CO2 vrij, deze draagt echter niet bij aan de versterking van het broeikaseffect. De emissies bij de productie (WTT) van de brandstof ontstaan door het opwerken van afgewerkte olie en transport. De emissies tijdens het gebruik (TTW) zijn gevolg van vrijkomend methaan tijdens de verbranding. De gepresenteerde emissiefactor geldt alleen voor HVO (Hydrotreated Vegetable Oil) geproduceerd op basis van duurzame grondstoffen, dit is met name UCO (Used Cooking Oils). De CO2-emissie van HVO gemaakt uit niet duurzame grondstoffen ligt hoger. Informeer bij uw leverancier naar de herkomst en duurzaamheid van de brandstof. </t>
  </si>
  <si>
    <t>Energieinhoud/ stookwaarde = 37,5 MJ/kg of 33,02 MJ/liter. Dichtheid = 0,88 kg/liter
De CO2 emissies tijdens gebruik worden gelijk aan nul gesteld, vanwege het kort-cyclische karakter van de koolstof in deze brandstoffen. Er komt weliswaar CO2 vrij, echter deze draagt niet bij aan de versterking van het broeikaseffect. De emissies bij de productie (WTT) van de brandstof ontstaan door het opwerken van afgewerkte olie en transport. De emissies tijdens het gebruik (TTW) zijn gevolg van vrijkomend methaan tijdens de verbranding.</t>
  </si>
  <si>
    <t>Energieinhoud/ stookwaarde = 44,0 MJ/kg of 33,88 MJ/liter. Dichtheid = 0,77 kg/liter.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</si>
  <si>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t>jan '25</t>
  </si>
  <si>
    <t>Energieinhoud/ stookwaarde = 50 MJ/kg. Dichtheid = 0,45 kg/liter. Bij gebruik van LNG is er een verschil in de uitstoot per motortype. De vermelde emissiefactor is van toepassing voor wegvervoer. In de scheepvaart wordt 2,132 kgCO2/kg aangehouden voor lean burn of dual fuel motoren en 1,338 kgCO2/kg voor zeeschepen met dual fuel injection motoren. De CO2 emissies tijdens gebruik worden gelijk aan nul gesteld vanwege het kort-cyclische karakter van de koolstof in deze brandstoffen. Er komt weliswaar wel CO2 vrij, echter deze draagt niet bij aan de versterking van het broeikaseffect. De emissies bij de productie (WTT) van de brandstof ontstaan door het opwerkingsproces en transport. De emissies tijdens het gebruik (TTW) zijn gevolg van vrijkomend methaan tijdens de verbranding.</t>
  </si>
  <si>
    <r>
      <rPr>
        <b/>
        <sz val="9"/>
        <color theme="1"/>
        <rFont val="Verdana"/>
        <family val="2"/>
      </rPr>
      <t>CO</t>
    </r>
    <r>
      <rPr>
        <b/>
        <vertAlign val="subscript"/>
        <sz val="9"/>
        <color theme="1"/>
        <rFont val="Verdana"/>
        <family val="2"/>
      </rPr>
      <t>2</t>
    </r>
    <r>
      <rPr>
        <b/>
        <sz val="9"/>
        <color theme="1"/>
        <rFont val="Verdana"/>
        <family val="2"/>
      </rPr>
      <t>emissiefactoren 2025</t>
    </r>
    <r>
      <rPr>
        <sz val="9"/>
        <color theme="1"/>
        <rFont val="Verdana"/>
        <family val="2"/>
      </rPr>
      <t xml:space="preserve">
In deze tabel staan alle CO2-emissiefactoren van de brandstoffen, energiedragers, vervoersbewegingen en koudemiddelen. Gemarkeerde cellen zijn gewijzigd ten opzichte van voorgaand jaar. De factoren hebben betrekking op:
 - Het gebruik van de energiedrager, deze worden ook wel tank-to-wheel emissies genoemd. Het gaat hier dus om de productie van arbeid (bijvoorbeeld de omzetting van elektriciteit in beweging).
 - De productie van de energiedrager, deze worden ook wel de well-to-tank emissies genoemd. Het gaat hier om de processen bij de conversie van energiebron naar energiedrager
 - De optelsom van beide ketenonderdelen; het gebruik van energie + de gelieerde voorketen (‘well-to-wheel emissies’).
Het is afhankelijk van het doel van de CO2-inventaris of men alleen de tank-to-wheel emissiefactor hanteert of de well-to-wheel emissiefactor. In het laatste geval is het transparant om de twee onderdelen van de factor beiden te noemen. 
Voor de meest actuele CO2 emissiefactoren kijkt u op: </t>
    </r>
    <r>
      <rPr>
        <b/>
        <sz val="9"/>
        <color theme="1"/>
        <rFont val="Verdana"/>
        <family val="2"/>
      </rPr>
      <t xml:space="preserve">www.co2emissiefactoren.nl </t>
    </r>
  </si>
  <si>
    <t>VERVALLEN</t>
  </si>
  <si>
    <t>STREAM Personenvervoer 2024, tabel 2</t>
  </si>
  <si>
    <t>Uitgegaan is van een 'gemiddelde' auto (gemiddelde aandrijving, gemiddelde energiedrager, gemiddelde eurklasse, gemiddeld segment)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</si>
  <si>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Plug-in hybride</t>
  </si>
  <si>
    <t>Uitgegaan is van een gemiddelde benzine plug-in hybride auto (gemiddeld euroklasse, gemiddeld segment,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</si>
  <si>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Voor meer specifieke waarden en grootteklassen, raadpleeg STREAM personenvervoer.</t>
  </si>
  <si>
    <t>Uitgegaan is van een auto met bouwjaar 2017 of nieuwer (met bijbehorende wegtypeverdeling), rijdend op E10 benzine. Een middelgrote personenauto op benzine valt in autosegment C en heeft doorgaans een massa tussen de 950 en 1350 kg eneen motorinhoud van 1,6 - 2,0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</si>
  <si>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auto met bouwjaar 2017 of nieuwer (met bijbehorende wegtypeverdeling), rijdend op B7 diesel. Een middelgrotepersonenauto op diesel valt in autosegment C heeft doorgaans een massa tussen de 1050 en 1450 kg en een motorinhoud van 1,8 – 2,2 L. Het gaat om het praktijkverbruik van de auto’s. De voertuigkilometers kan men om rekenen naar reizigerskilometers door te delen door het aantal inzittenden. Dat kan bij de reizen waar het aantal inzittenden bekend is. De gemiddelde bezettingsgraad van auto’s is 1,31</t>
  </si>
  <si>
    <t>Uitgegaan is van een gemiddelde auto (gemiddeld euroklasse, gemiddeld segment) met een LPG motor die op LPG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</si>
  <si>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CNG motor die op aardgas/ 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</si>
  <si>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tabellenbijlage</t>
  </si>
  <si>
    <t>Uitgegaan is van een gemiddelde auto (gemiddeld euroklasse, gemiddeld segment) met een bezinemotor die op Bio-CNG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</si>
  <si>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auto (gemiddeld euroklasse, gemiddeld segment) met een benzinemotor die op bio-ethanol E85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</si>
  <si>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STREAM Personenvervoer 2024, webtool</t>
  </si>
  <si>
    <t>Uitgegaan is van een gemiddelde auto (gemiddeld euroklasse, gemiddeld segment) met een dieselmotor die op biodiesel HVO 100% rijdt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</si>
  <si>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bais van Steam reforming met gemiddelde stroommix. Waterstof op basis van grijze stroom is hier niet gekwantificeerd omdate het niet voor de hand ligt om op basis van grijze stroom waterstof te produceren (Bron: STREAM Personenvervoer 2024)</t>
  </si>
  <si>
    <t>STREAM Personenvervoer 2024, tabel 50</t>
  </si>
  <si>
    <t>Uitgegaan is van een gemiddelde auto (gemiddeld euroklasse, gemiddeld segment) met brandstofcel die op groene waterstof rijd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</si>
  <si>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grijze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</si>
  <si>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gemiddelde stroommix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</si>
  <si>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Uitgegaan is van een gemiddelde volledig elektrishce auto (gemiddeld segment) op groene stroom voor zichtjaar 2022 (Bron: STREAM Personenvervoer 2024).  De voertuigkilometers kan men om rekenen naar reizigerskilometers door te delen door het aantal inzittenden. Dat kan bij de reizen waar het aantal inzittenden bekend is. De gemiddelde bezettingsgraad van auto's is 1,31 (Bron: STREAM Personenvervoer 2024).</t>
  </si>
  <si>
    <t>Op basis van een gemiddelde motorfiets (euroklasse 1-5), gemiddelde wegtype en op basis van benzine E10 (Bron: STREAM Personenvervoer 2024).</t>
  </si>
  <si>
    <t>Op basis van een gemiddelde bromfiets (tot 45km/u) of snorfiets (tot 35 km/u) (euroklassen: Pre euro, 2 (2-takt en 4 takt), 3, 4, 5). (Bron: STREAM Personenvervoer 2024)</t>
  </si>
  <si>
    <t xml:space="preserve">Het gaat hier om een personenbus met een vervoerscapaciteit van acht personen (exclusief chauffeur) (Bron: STREAM Personenvervoer 2024). </t>
  </si>
  <si>
    <t>STREAM Personenvervoer 2024, tabel 1</t>
  </si>
  <si>
    <t>nieuw</t>
  </si>
  <si>
    <t>berekend obv STREAM Personenvervoer 2024, tabellenbijlage</t>
  </si>
  <si>
    <t>Deze factor is berekend op basis van een bezettingsgraad van 48. Berekend op basis van de gemiddelde stroommix. Indien gebruik wordt gemaakt van groene stroom is de uitstoot 0 gr/km.</t>
  </si>
  <si>
    <t>gewogen gemiddelde van reizigerskilometers met de meest gebruike OV modaliteiten (trein, bus, tram, metro). Berekend op basis van gebruik groene stroom (zoals alle spoorvervoerders en de grootste aanbieders zoals RET, HTM en GVB doen)</t>
  </si>
  <si>
    <t>gewogen gemiddelde van reizigerskilometers met de meest gebruikte lokale of regionale OV modaliteiten (bus, tram, metro)</t>
  </si>
  <si>
    <t>Elektrische treinen rijden op groene stroom. Niet geldig voor buitenlandse treinreizen.</t>
  </si>
  <si>
    <t>Uitgaande van stoptreinen met een gemiddelde bezettingsgraad en gebruik van normale diesel. Gemiddelde bezettingsgraad.</t>
  </si>
  <si>
    <t>In Nederland op groene stroom, Internationaal op stroommix. 
De emissiecijfers zijn exclusief voor- en natransport.</t>
  </si>
  <si>
    <t>OV bedrijven gebruiken 100% groene stroom, waardoor er geen emissies vrijkomen per reizigerskilometer</t>
  </si>
  <si>
    <t xml:space="preserve">OV bedrijven gebruiken 100% groene stroom, waardoor er geen emissies vrijkomen per reizigerskilometer
</t>
  </si>
  <si>
    <t>Geldig voor NS, intercity direct en regionale elektrische treinen. Alle OV bedrijven gebruiken 100% groene stroom, waardoor er geen emissies vrijkomen per reizigerskilometer. Gemiddelde bezettingsgraad stoptreinen 24% en intercity's 32%</t>
  </si>
  <si>
    <t xml:space="preserve">RVO, 2024. Duurzaamheidsrapport warmtebedrijven 2023.  </t>
  </si>
  <si>
    <t>Milieucentraal 2024: Emissiefactoren elektriciteit, actualisatie obv. elektriciteitsmix 2023</t>
  </si>
  <si>
    <t>CE Delft 2024, Biogene emissies</t>
  </si>
  <si>
    <t>CE Delft 2024, emissiefactoren biobrandstoffen (verwerkt in Stream)</t>
  </si>
  <si>
    <t>Nieuwe bronnen:</t>
  </si>
  <si>
    <t>RVO, 2025: Nederlandse lijst Energiedragers en standaard CO2 emissiefactoren</t>
  </si>
  <si>
    <t>CE Delft 2025, STREAM personenvervoer 2024,</t>
  </si>
  <si>
    <t>Energieinhoud/ stookwaarde = 41,0 MJ/kg of 39,77 MJ/liter. Dichtheid = 0,97 kg/liter. Brandstof alleen voor gebruik in zeeschepen, buiten territoriale wateren. 
Ook zware stookolie of residual fuel oil genaamd. Moet verwarmd worden tot 60-80°C om te kunnen gebruiken. Zwavelpercentage is 0,5%.</t>
  </si>
  <si>
    <t>Energieinhoud/ stookwaarde is ongeveer 42,7 MJ/kg of 35,87 MJ/liter. Dichtheid = 0,84 kg/liter. Mix van Heavy Fuel oil (HFO) en diesel. Verhouding is variabel en niet bekend, het grootste bestanddeel is HFO. Wordt gebruikt door zeeschepen binnen territoriale wateren. Zwavelpercentage is 0,1%. N.B: In de binnenvaart wordt reguliere diesel gebruikt als brandstof. Dit heeft soms een andere kleur en wordt ook wel stookolie genoemd, maar is qua samenstelling gelijk aan diesel.</t>
  </si>
  <si>
    <t>Biopropaan</t>
  </si>
  <si>
    <t>RVO brandstoffenlijst</t>
  </si>
  <si>
    <t>Biopropaan is een bijproduct van biodieselproductie. Biopropaan heeft een calorische waarde van 25,41 MJ/liter, oftewel 49,8 MJ/kg en een soortelijk gewicht van 0,510 kg/liter
nb. de gepresenteerde emissiefactor is onzeker. Er is geen direct onderzoek gedaan naar de emissiefactor van biopropaan, maar deze is wel af te leiden uit de emissiefactor van de andere producten van het NexBTL proces (op basis van de LHV). De Biogene emissiefactor is afgeleid van de TTW van propaan.</t>
  </si>
  <si>
    <t>Ad Blue (additief)</t>
  </si>
  <si>
    <t>Ad Blue is geen brandstof, maar een additief dat wordt toegevoegd om emissies van met name NOx te verlagen. De C in Ad Blue wordt uit de lucht gehaald en zou dus als biogene emissie kunnen tellen, maar de IPCC heeft vastgesteld dat de producenten de opname van CO₂ uit de lucht als removal inboeken en daarom moet de CO₂ uitstoot aan het eind van de keten voor een emissie-inventarisatie wel als directe emissie meetellen. 
EF Waarde is teruggerekend uit de door EU-ETS gegeven waarde (0,7328 kg CO2/kg ureum) naar kg CO2/liter AdBlue. Ad Blue bevat 32,5% ureum en weegt 1,09 kg/liter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</si>
</sst>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6"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b/>
      <sz val="20"/>
      <color theme="1"/>
      <name val="Calibri"/>
      <family val="2"/>
      <scheme val="minor"/>
    </font>
    <font>
      <sz val="11"/>
      <name val="Calibri"/>
      <family val="2"/>
      <scheme val="minor"/>
    </font>
    <font>
      <sz val="11"/>
      <color rgb="FFFF0000"/>
      <name val="Calibri"/>
      <family val="2"/>
      <scheme val="minor"/>
    </font>
    <font>
      <sz val="10"/>
      <color theme="1"/>
      <name val="Palatino Linotype"/>
      <family val="1"/>
    </font>
    <font>
      <b/>
      <sz val="11"/>
      <name val="Calibri"/>
      <family val="2"/>
      <scheme val="minor"/>
    </font>
    <font>
      <b/>
      <sz val="9"/>
      <name val="Verdana"/>
      <family val="2"/>
    </font>
    <font>
      <b/>
      <sz val="11"/>
      <color rgb="FFFF0000"/>
      <name val="Calibri"/>
      <family val="2"/>
      <scheme val="minor"/>
    </font>
    <font>
      <sz val="9"/>
      <color theme="1"/>
      <name val="Arial"/>
      <family val="2"/>
    </font>
    <font>
      <vertAlign val="subscript"/>
      <sz val="9"/>
      <color theme="1"/>
      <name val="Verdana"/>
      <family val="2"/>
    </font>
    <font>
      <b/>
      <vertAlign val="subscript"/>
      <sz val="9"/>
      <color theme="1"/>
      <name val="Verdana"/>
      <family val="2"/>
    </font>
    <font>
      <sz val="10"/>
      <color rgb="FF000000"/>
      <name val="Arial"/>
      <family val="2"/>
    </font>
    <font>
      <sz val="11"/>
      <color theme="1"/>
      <name val="Calibri"/>
      <family val="2"/>
    </font>
    <font>
      <sz val="9"/>
      <color rgb="FF000000"/>
      <name val="Verdana"/>
      <family val="2"/>
    </font>
    <font>
      <b/>
      <sz val="9"/>
      <color rgb="FFFF0000"/>
      <name val="Verdana"/>
      <family val="2"/>
    </font>
    <font>
      <sz val="8"/>
      <name val="Verdana"/>
      <family val="2"/>
    </font>
    <font>
      <u/>
      <sz val="11"/>
      <color theme="10"/>
      <name val="Calibri"/>
      <family val="2"/>
      <scheme val="minor"/>
    </font>
    <font>
      <sz val="8"/>
      <color rgb="FF333333"/>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9B924"/>
        <bgColor indexed="64"/>
      </patternFill>
    </fill>
    <fill>
      <patternFill patternType="solid">
        <fgColor rgb="FF9BC34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9" fillId="0" borderId="0"/>
    <xf numFmtId="0" fontId="34" fillId="0" borderId="0" applyNumberFormat="0" applyFill="0" applyBorder="0" applyAlignment="0" applyProtection="0"/>
  </cellStyleXfs>
  <cellXfs count="244">
    <xf numFmtId="0" fontId="0" fillId="0" borderId="0" xfId="0"/>
    <xf numFmtId="0" fontId="0" fillId="0" borderId="0" xfId="0" applyAlignment="1">
      <alignment wrapText="1"/>
    </xf>
    <xf numFmtId="0" fontId="18" fillId="0" borderId="0" xfId="0" applyFont="1"/>
    <xf numFmtId="0" fontId="16" fillId="34" borderId="0" xfId="0" applyFont="1" applyFill="1" applyAlignment="1">
      <alignment wrapText="1"/>
    </xf>
    <xf numFmtId="0" fontId="0" fillId="33" borderId="0" xfId="0" applyFill="1"/>
    <xf numFmtId="0" fontId="0" fillId="33" borderId="0" xfId="0" applyFill="1" applyAlignment="1">
      <alignment wrapText="1"/>
    </xf>
    <xf numFmtId="0" fontId="0" fillId="0" borderId="10" xfId="0" applyBorder="1" applyAlignment="1">
      <alignment vertical="top"/>
    </xf>
    <xf numFmtId="164" fontId="20" fillId="0" borderId="10" xfId="0" applyNumberFormat="1" applyFon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20" fillId="0" borderId="10" xfId="0" applyFont="1" applyBorder="1" applyAlignment="1">
      <alignment vertical="top"/>
    </xf>
    <xf numFmtId="0" fontId="20" fillId="0" borderId="10" xfId="0" applyFont="1" applyBorder="1" applyAlignment="1">
      <alignment horizontal="center" vertical="top"/>
    </xf>
    <xf numFmtId="0" fontId="0" fillId="0" borderId="0" xfId="0" applyAlignment="1">
      <alignment horizontal="fill" wrapText="1"/>
    </xf>
    <xf numFmtId="2" fontId="0" fillId="0" borderId="10" xfId="0" applyNumberFormat="1" applyBorder="1" applyAlignment="1">
      <alignment horizontal="center" vertical="top"/>
    </xf>
    <xf numFmtId="2" fontId="21" fillId="0" borderId="10" xfId="0" applyNumberFormat="1" applyFont="1" applyBorder="1" applyAlignment="1">
      <alignment horizontal="center" vertical="top"/>
    </xf>
    <xf numFmtId="0" fontId="21" fillId="0" borderId="10" xfId="0" applyFont="1" applyBorder="1" applyAlignment="1">
      <alignment vertical="top"/>
    </xf>
    <xf numFmtId="0" fontId="21" fillId="0" borderId="10" xfId="0" applyFont="1" applyBorder="1" applyAlignment="1">
      <alignment horizontal="center" vertical="top"/>
    </xf>
    <xf numFmtId="0" fontId="0" fillId="0" borderId="10" xfId="0" applyBorder="1" applyAlignment="1">
      <alignment vertical="top" wrapText="1"/>
    </xf>
    <xf numFmtId="0" fontId="20" fillId="0" borderId="10" xfId="0" applyFont="1" applyBorder="1" applyAlignment="1">
      <alignment vertical="top" wrapText="1"/>
    </xf>
    <xf numFmtId="164" fontId="20" fillId="0" borderId="10" xfId="0" applyNumberFormat="1" applyFont="1" applyBorder="1" applyAlignment="1">
      <alignment horizontal="center" vertical="top" wrapText="1"/>
    </xf>
    <xf numFmtId="164" fontId="21" fillId="0" borderId="10" xfId="0" applyNumberFormat="1" applyFont="1" applyBorder="1" applyAlignment="1">
      <alignment horizontal="center" vertical="top"/>
    </xf>
    <xf numFmtId="1" fontId="0" fillId="0" borderId="10" xfId="0" applyNumberFormat="1" applyBorder="1" applyAlignment="1">
      <alignment horizontal="center" vertical="top"/>
    </xf>
    <xf numFmtId="0" fontId="0" fillId="0" borderId="10" xfId="0" applyBorder="1" applyAlignment="1">
      <alignment horizontal="fill" wrapText="1"/>
    </xf>
    <xf numFmtId="0" fontId="22" fillId="0" borderId="10" xfId="0" applyFont="1" applyBorder="1" applyAlignment="1">
      <alignment horizontal="justify" vertical="center"/>
    </xf>
    <xf numFmtId="0" fontId="18" fillId="0" borderId="10" xfId="0" applyFont="1" applyBorder="1"/>
    <xf numFmtId="0" fontId="0" fillId="0" borderId="10" xfId="0" quotePrefix="1" applyBorder="1" applyAlignment="1">
      <alignment vertical="top" wrapText="1"/>
    </xf>
    <xf numFmtId="0" fontId="18" fillId="0" borderId="10" xfId="0" applyFont="1" applyBorder="1" applyAlignment="1">
      <alignment wrapText="1"/>
    </xf>
    <xf numFmtId="0" fontId="21" fillId="0" borderId="10" xfId="0" applyFont="1" applyBorder="1" applyAlignment="1">
      <alignment vertical="top" wrapText="1"/>
    </xf>
    <xf numFmtId="0" fontId="18" fillId="0" borderId="0" xfId="0" applyFont="1" applyAlignment="1">
      <alignment wrapText="1"/>
    </xf>
    <xf numFmtId="0" fontId="0" fillId="0" borderId="0" xfId="0" applyAlignment="1">
      <alignment vertical="top"/>
    </xf>
    <xf numFmtId="0" fontId="16" fillId="0" borderId="10" xfId="0" applyFont="1" applyBorder="1" applyAlignment="1">
      <alignment vertical="top" wrapText="1"/>
    </xf>
    <xf numFmtId="0" fontId="16" fillId="33" borderId="0" xfId="0" applyFont="1" applyFill="1" applyAlignment="1">
      <alignment wrapText="1"/>
    </xf>
    <xf numFmtId="0" fontId="23" fillId="0" borderId="10" xfId="0" applyFont="1" applyBorder="1" applyAlignment="1">
      <alignment vertical="top" wrapText="1"/>
    </xf>
    <xf numFmtId="0" fontId="24" fillId="0" borderId="10" xfId="0" applyFont="1" applyBorder="1" applyAlignment="1">
      <alignment wrapText="1"/>
    </xf>
    <xf numFmtId="0" fontId="25" fillId="0" borderId="10" xfId="0" applyFont="1" applyBorder="1" applyAlignment="1">
      <alignment vertical="top" wrapText="1"/>
    </xf>
    <xf numFmtId="0" fontId="24" fillId="0" borderId="0" xfId="0" applyFont="1" applyAlignment="1">
      <alignment wrapText="1"/>
    </xf>
    <xf numFmtId="0" fontId="0" fillId="0" borderId="0" xfId="0" applyAlignment="1">
      <alignment vertical="top" wrapText="1"/>
    </xf>
    <xf numFmtId="0" fontId="19" fillId="0" borderId="16" xfId="0" applyFont="1" applyBorder="1" applyAlignment="1">
      <alignment vertical="top"/>
    </xf>
    <xf numFmtId="0" fontId="0" fillId="0" borderId="16" xfId="0" applyBorder="1" applyAlignment="1">
      <alignment horizontal="fill" wrapText="1"/>
    </xf>
    <xf numFmtId="0" fontId="0" fillId="0" borderId="17" xfId="0" applyBorder="1" applyAlignment="1">
      <alignment horizontal="fill" wrapText="1"/>
    </xf>
    <xf numFmtId="0" fontId="16" fillId="34" borderId="0" xfId="0" applyFont="1" applyFill="1" applyAlignment="1">
      <alignment horizontal="left" wrapText="1"/>
    </xf>
    <xf numFmtId="0" fontId="0" fillId="0" borderId="10" xfId="0" applyBorder="1" applyAlignment="1">
      <alignment horizontal="left" wrapText="1"/>
    </xf>
    <xf numFmtId="0" fontId="20" fillId="0" borderId="10" xfId="0" applyFont="1" applyBorder="1" applyAlignment="1">
      <alignment horizontal="left" vertical="top" wrapText="1"/>
    </xf>
    <xf numFmtId="0" fontId="0" fillId="0" borderId="16" xfId="0" applyBorder="1" applyAlignment="1">
      <alignment horizontal="left" wrapText="1"/>
    </xf>
    <xf numFmtId="0" fontId="0" fillId="0" borderId="19" xfId="0" applyBorder="1" applyAlignment="1">
      <alignment vertical="top"/>
    </xf>
    <xf numFmtId="164" fontId="20" fillId="0" borderId="10" xfId="0" applyNumberFormat="1" applyFont="1" applyBorder="1" applyAlignment="1">
      <alignment horizontal="left" wrapText="1"/>
    </xf>
    <xf numFmtId="0" fontId="20" fillId="0" borderId="10" xfId="0" applyFont="1" applyBorder="1" applyAlignment="1">
      <alignment horizontal="left" wrapText="1"/>
    </xf>
    <xf numFmtId="0" fontId="21" fillId="0" borderId="10" xfId="0" applyFont="1" applyBorder="1" applyAlignment="1">
      <alignment horizontal="left" wrapText="1"/>
    </xf>
    <xf numFmtId="0" fontId="18" fillId="0" borderId="10" xfId="0" applyFont="1" applyBorder="1" applyAlignment="1">
      <alignment horizontal="left" wrapText="1"/>
    </xf>
    <xf numFmtId="0" fontId="16" fillId="0" borderId="0" xfId="0" applyFont="1" applyAlignment="1">
      <alignment vertical="top" wrapText="1"/>
    </xf>
    <xf numFmtId="0" fontId="16" fillId="0" borderId="10" xfId="0" applyFont="1" applyBorder="1"/>
    <xf numFmtId="0" fontId="0" fillId="0" borderId="10" xfId="0" applyBorder="1"/>
    <xf numFmtId="0" fontId="0" fillId="0" borderId="10" xfId="0" applyBorder="1" applyAlignment="1">
      <alignment wrapText="1"/>
    </xf>
    <xf numFmtId="0" fontId="16" fillId="0" borderId="10" xfId="0" applyFont="1" applyBorder="1" applyAlignment="1">
      <alignment wrapText="1"/>
    </xf>
    <xf numFmtId="0" fontId="19" fillId="0" borderId="23" xfId="0" applyFont="1" applyBorder="1" applyAlignment="1">
      <alignment horizontal="right" vertical="top" wrapText="1"/>
    </xf>
    <xf numFmtId="0" fontId="16" fillId="0" borderId="11" xfId="0" applyFont="1" applyBorder="1" applyAlignment="1">
      <alignment horizontal="right" vertical="top" wrapText="1"/>
    </xf>
    <xf numFmtId="0" fontId="16" fillId="0" borderId="14" xfId="0" applyFont="1" applyBorder="1" applyAlignment="1">
      <alignment horizontal="right" vertical="top" wrapText="1"/>
    </xf>
    <xf numFmtId="0" fontId="19" fillId="0" borderId="15" xfId="0" applyFont="1" applyBorder="1" applyAlignment="1">
      <alignmen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vertical="top"/>
    </xf>
    <xf numFmtId="0" fontId="0" fillId="0" borderId="0" xfId="0" applyAlignment="1">
      <alignment horizontal="left" vertical="top"/>
    </xf>
    <xf numFmtId="0" fontId="0" fillId="0" borderId="20" xfId="0" applyBorder="1" applyAlignment="1">
      <alignment vertical="top"/>
    </xf>
    <xf numFmtId="0" fontId="0" fillId="0" borderId="21" xfId="0" applyBorder="1" applyAlignment="1">
      <alignment vertical="top"/>
    </xf>
    <xf numFmtId="0" fontId="0" fillId="0" borderId="21" xfId="0" applyBorder="1" applyAlignment="1">
      <alignment vertical="top" wrapText="1"/>
    </xf>
    <xf numFmtId="0" fontId="0" fillId="0" borderId="22" xfId="0" applyBorder="1" applyAlignment="1">
      <alignment vertical="top"/>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center"/>
    </xf>
    <xf numFmtId="0" fontId="21" fillId="0" borderId="10" xfId="0" applyFont="1" applyBorder="1" applyAlignment="1">
      <alignment horizontal="left" vertical="top" wrapText="1"/>
    </xf>
    <xf numFmtId="2" fontId="21" fillId="0" borderId="10" xfId="0" applyNumberFormat="1" applyFont="1" applyBorder="1" applyAlignment="1">
      <alignment horizontal="left" vertical="top" wrapText="1"/>
    </xf>
    <xf numFmtId="2" fontId="0" fillId="0" borderId="10" xfId="0" applyNumberFormat="1" applyBorder="1" applyAlignment="1">
      <alignment horizontal="left" vertical="top" wrapText="1"/>
    </xf>
    <xf numFmtId="0" fontId="0" fillId="33" borderId="0" xfId="0" applyFill="1" applyAlignment="1">
      <alignment horizontal="left" wrapText="1"/>
    </xf>
    <xf numFmtId="2" fontId="20" fillId="0" borderId="10" xfId="0" applyNumberFormat="1" applyFont="1" applyBorder="1" applyAlignment="1">
      <alignment horizontal="left" vertical="top" wrapText="1"/>
    </xf>
    <xf numFmtId="0" fontId="18" fillId="0" borderId="0" xfId="0" applyFont="1" applyAlignment="1">
      <alignment horizontal="left" wrapText="1"/>
    </xf>
    <xf numFmtId="0" fontId="0" fillId="0" borderId="21" xfId="0" applyBorder="1" applyAlignment="1">
      <alignment horizontal="left" vertical="top" wrapText="1"/>
    </xf>
    <xf numFmtId="0" fontId="16" fillId="0" borderId="0" xfId="0" applyFont="1" applyAlignment="1">
      <alignment wrapText="1"/>
    </xf>
    <xf numFmtId="0" fontId="0" fillId="35" borderId="10" xfId="0" applyFill="1" applyBorder="1"/>
    <xf numFmtId="0" fontId="16" fillId="0" borderId="13" xfId="0" applyFont="1" applyBorder="1" applyAlignment="1">
      <alignment wrapText="1"/>
    </xf>
    <xf numFmtId="0" fontId="0" fillId="0" borderId="12" xfId="0" applyBorder="1"/>
    <xf numFmtId="0" fontId="0" fillId="0" borderId="23" xfId="0" applyBorder="1"/>
    <xf numFmtId="0" fontId="0" fillId="0" borderId="14" xfId="0" applyBorder="1"/>
    <xf numFmtId="0" fontId="0" fillId="35" borderId="10" xfId="0" applyFill="1" applyBorder="1" applyAlignment="1">
      <alignment wrapText="1"/>
    </xf>
    <xf numFmtId="0" fontId="16" fillId="36" borderId="13" xfId="0" applyFont="1" applyFill="1" applyBorder="1" applyAlignment="1">
      <alignment wrapText="1"/>
    </xf>
    <xf numFmtId="0" fontId="16" fillId="36" borderId="24" xfId="0" applyFont="1" applyFill="1" applyBorder="1" applyAlignment="1">
      <alignment wrapText="1"/>
    </xf>
    <xf numFmtId="0" fontId="16" fillId="36" borderId="12" xfId="0" applyFont="1" applyFill="1" applyBorder="1" applyAlignment="1">
      <alignment wrapText="1"/>
    </xf>
    <xf numFmtId="164" fontId="0" fillId="35" borderId="10" xfId="0" applyNumberFormat="1" applyFill="1" applyBorder="1"/>
    <xf numFmtId="0" fontId="18" fillId="35" borderId="10" xfId="0" applyFont="1" applyFill="1" applyBorder="1"/>
    <xf numFmtId="0" fontId="18" fillId="35" borderId="0" xfId="0" applyFont="1" applyFill="1"/>
    <xf numFmtId="164" fontId="0" fillId="0" borderId="10" xfId="0" applyNumberFormat="1" applyBorder="1"/>
    <xf numFmtId="0" fontId="0" fillId="0" borderId="13" xfId="0" applyBorder="1" applyAlignment="1">
      <alignment horizontal="left"/>
    </xf>
    <xf numFmtId="0" fontId="0" fillId="0" borderId="12" xfId="0" applyBorder="1" applyAlignment="1">
      <alignment horizontal="left"/>
    </xf>
    <xf numFmtId="0" fontId="16" fillId="36" borderId="10" xfId="0" applyFont="1" applyFill="1" applyBorder="1" applyAlignment="1">
      <alignment wrapText="1"/>
    </xf>
    <xf numFmtId="164" fontId="0" fillId="0" borderId="10" xfId="0" applyNumberFormat="1" applyBorder="1" applyAlignment="1">
      <alignment wrapText="1"/>
    </xf>
    <xf numFmtId="164" fontId="18" fillId="0" borderId="0" xfId="0" applyNumberFormat="1" applyFont="1"/>
    <xf numFmtId="164" fontId="18" fillId="35" borderId="0" xfId="0" applyNumberFormat="1" applyFont="1" applyFill="1"/>
    <xf numFmtId="2" fontId="0" fillId="35" borderId="10" xfId="0" applyNumberFormat="1" applyFill="1" applyBorder="1" applyAlignment="1">
      <alignment wrapText="1"/>
    </xf>
    <xf numFmtId="0" fontId="30" fillId="0" borderId="0" xfId="0" applyFont="1" applyAlignment="1">
      <alignment vertical="center"/>
    </xf>
    <xf numFmtId="0" fontId="18" fillId="35" borderId="10" xfId="0" applyFont="1" applyFill="1" applyBorder="1" applyAlignment="1">
      <alignment wrapText="1"/>
    </xf>
    <xf numFmtId="164" fontId="18" fillId="35" borderId="10" xfId="0" applyNumberFormat="1" applyFont="1" applyFill="1" applyBorder="1"/>
    <xf numFmtId="164" fontId="18" fillId="0" borderId="10" xfId="0" applyNumberFormat="1" applyFont="1" applyBorder="1"/>
    <xf numFmtId="0" fontId="0" fillId="34" borderId="10" xfId="0" applyFill="1" applyBorder="1"/>
    <xf numFmtId="0" fontId="0" fillId="34" borderId="10" xfId="0" applyFill="1" applyBorder="1" applyAlignment="1">
      <alignment wrapText="1"/>
    </xf>
    <xf numFmtId="2" fontId="0" fillId="34" borderId="10" xfId="0" applyNumberFormat="1" applyFill="1" applyBorder="1"/>
    <xf numFmtId="2" fontId="0" fillId="34" borderId="10" xfId="0" applyNumberFormat="1" applyFill="1" applyBorder="1" applyAlignment="1">
      <alignment wrapText="1"/>
    </xf>
    <xf numFmtId="0" fontId="16" fillId="33" borderId="10" xfId="0" applyFont="1" applyFill="1" applyBorder="1" applyAlignment="1">
      <alignment wrapText="1"/>
    </xf>
    <xf numFmtId="0" fontId="0" fillId="33" borderId="10" xfId="0" applyFill="1" applyBorder="1"/>
    <xf numFmtId="0" fontId="0" fillId="33" borderId="10" xfId="0" applyFill="1" applyBorder="1" applyAlignment="1">
      <alignment wrapText="1"/>
    </xf>
    <xf numFmtId="0" fontId="18" fillId="33" borderId="0" xfId="0" applyFont="1" applyFill="1"/>
    <xf numFmtId="164" fontId="0" fillId="33" borderId="10" xfId="0" applyNumberFormat="1" applyFill="1" applyBorder="1"/>
    <xf numFmtId="164" fontId="0" fillId="33" borderId="10" xfId="0" applyNumberFormat="1" applyFill="1" applyBorder="1" applyAlignment="1">
      <alignment wrapText="1"/>
    </xf>
    <xf numFmtId="0" fontId="16" fillId="0" borderId="20" xfId="0" applyFont="1" applyBorder="1" applyAlignment="1">
      <alignment wrapText="1"/>
    </xf>
    <xf numFmtId="0" fontId="16" fillId="0" borderId="21" xfId="0" applyFont="1" applyBorder="1" applyAlignment="1">
      <alignment wrapText="1"/>
    </xf>
    <xf numFmtId="0" fontId="16" fillId="0" borderId="22" xfId="0" applyFont="1" applyBorder="1" applyAlignment="1">
      <alignment wrapText="1"/>
    </xf>
    <xf numFmtId="0" fontId="18" fillId="33" borderId="10" xfId="0" applyFont="1" applyFill="1" applyBorder="1"/>
    <xf numFmtId="164" fontId="18" fillId="33" borderId="10" xfId="0" applyNumberFormat="1" applyFont="1" applyFill="1" applyBorder="1"/>
    <xf numFmtId="0" fontId="18" fillId="33" borderId="10" xfId="0" applyFont="1" applyFill="1" applyBorder="1" applyAlignment="1">
      <alignment wrapText="1"/>
    </xf>
    <xf numFmtId="0" fontId="31" fillId="33" borderId="26" xfId="0" applyFont="1" applyFill="1" applyBorder="1" applyAlignment="1">
      <alignment vertical="center" wrapText="1"/>
    </xf>
    <xf numFmtId="0" fontId="31" fillId="33" borderId="25" xfId="0" applyFont="1" applyFill="1" applyBorder="1" applyAlignment="1">
      <alignment vertical="center" wrapText="1"/>
    </xf>
    <xf numFmtId="0" fontId="0" fillId="33" borderId="13" xfId="0" applyFill="1" applyBorder="1" applyAlignment="1">
      <alignment horizontal="left" wrapText="1"/>
    </xf>
    <xf numFmtId="0" fontId="0" fillId="33" borderId="12" xfId="0" applyFill="1" applyBorder="1" applyAlignment="1">
      <alignment horizontal="left" wrapText="1"/>
    </xf>
    <xf numFmtId="164" fontId="17" fillId="0" borderId="0" xfId="0" applyNumberFormat="1" applyFont="1"/>
    <xf numFmtId="0" fontId="0" fillId="33" borderId="0" xfId="0" applyFill="1" applyAlignment="1">
      <alignment vertical="top"/>
    </xf>
    <xf numFmtId="0" fontId="0" fillId="33" borderId="0" xfId="0" applyFill="1" applyAlignment="1">
      <alignment horizontal="left" vertical="top" wrapText="1"/>
    </xf>
    <xf numFmtId="0" fontId="0" fillId="33" borderId="19" xfId="0" applyFill="1" applyBorder="1" applyAlignment="1">
      <alignment horizontal="left" vertical="top" wrapText="1"/>
    </xf>
    <xf numFmtId="0" fontId="18" fillId="33" borderId="0" xfId="0" applyFont="1" applyFill="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0" borderId="12" xfId="0" applyBorder="1" applyAlignment="1">
      <alignment horizontal="left" wrapText="1"/>
    </xf>
    <xf numFmtId="0" fontId="0" fillId="0" borderId="10" xfId="0" applyBorder="1" applyAlignment="1">
      <alignment horizontal="right" wrapText="1"/>
    </xf>
    <xf numFmtId="2" fontId="0" fillId="33" borderId="10" xfId="0" applyNumberFormat="1" applyFill="1" applyBorder="1"/>
    <xf numFmtId="2" fontId="0" fillId="33" borderId="10" xfId="0" applyNumberFormat="1" applyFill="1" applyBorder="1" applyAlignment="1">
      <alignment wrapText="1"/>
    </xf>
    <xf numFmtId="0" fontId="14" fillId="0" borderId="0" xfId="0" applyFont="1"/>
    <xf numFmtId="0" fontId="14" fillId="0" borderId="0" xfId="0" applyFont="1" applyAlignment="1">
      <alignment wrapText="1"/>
    </xf>
    <xf numFmtId="0" fontId="32" fillId="0" borderId="0" xfId="0" applyFont="1" applyAlignment="1">
      <alignment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vertical="top"/>
    </xf>
    <xf numFmtId="164" fontId="18" fillId="33" borderId="10" xfId="0" applyNumberFormat="1" applyFont="1" applyFill="1" applyBorder="1" applyAlignment="1">
      <alignment wrapText="1"/>
    </xf>
    <xf numFmtId="2" fontId="18" fillId="0" borderId="10" xfId="0" applyNumberFormat="1" applyFont="1" applyBorder="1" applyAlignment="1">
      <alignment wrapText="1"/>
    </xf>
    <xf numFmtId="164" fontId="18" fillId="0" borderId="10" xfId="0" applyNumberFormat="1" applyFont="1" applyBorder="1" applyAlignment="1">
      <alignment wrapText="1"/>
    </xf>
    <xf numFmtId="0" fontId="18" fillId="33" borderId="26" xfId="0" applyFont="1" applyFill="1" applyBorder="1" applyAlignment="1">
      <alignment vertical="center" wrapText="1"/>
    </xf>
    <xf numFmtId="0" fontId="0" fillId="33" borderId="18" xfId="0" applyFill="1" applyBorder="1" applyAlignment="1">
      <alignment horizontal="left" vertical="top" wrapText="1"/>
    </xf>
    <xf numFmtId="0" fontId="18" fillId="33" borderId="18" xfId="0" applyFont="1" applyFill="1" applyBorder="1" applyAlignment="1">
      <alignment wrapText="1"/>
    </xf>
    <xf numFmtId="0" fontId="18" fillId="33" borderId="20" xfId="0" applyFont="1" applyFill="1" applyBorder="1" applyAlignment="1">
      <alignment wrapText="1"/>
    </xf>
    <xf numFmtId="0" fontId="18" fillId="33" borderId="21" xfId="0" applyFont="1" applyFill="1" applyBorder="1"/>
    <xf numFmtId="0" fontId="0" fillId="33" borderId="15" xfId="0" applyFill="1" applyBorder="1"/>
    <xf numFmtId="0" fontId="0" fillId="33" borderId="16" xfId="0" applyFill="1" applyBorder="1"/>
    <xf numFmtId="0" fontId="14" fillId="0" borderId="0" xfId="0" applyFont="1" applyAlignment="1">
      <alignment horizontal="left" vertical="center"/>
    </xf>
    <xf numFmtId="0" fontId="0" fillId="33" borderId="17" xfId="0" applyFill="1" applyBorder="1"/>
    <xf numFmtId="0" fontId="18" fillId="33" borderId="21" xfId="0" applyFont="1" applyFill="1" applyBorder="1" applyAlignment="1">
      <alignment wrapText="1"/>
    </xf>
    <xf numFmtId="0" fontId="18" fillId="33" borderId="22" xfId="0" applyFont="1" applyFill="1" applyBorder="1"/>
    <xf numFmtId="0" fontId="0" fillId="33" borderId="16" xfId="0" applyFill="1" applyBorder="1" applyAlignment="1">
      <alignment wrapText="1"/>
    </xf>
    <xf numFmtId="0" fontId="0" fillId="0" borderId="19" xfId="0" applyBorder="1" applyAlignment="1">
      <alignment horizontal="left" vertical="top" wrapText="1"/>
    </xf>
    <xf numFmtId="0" fontId="0" fillId="0" borderId="16" xfId="0" applyBorder="1" applyAlignment="1">
      <alignment wrapText="1"/>
    </xf>
    <xf numFmtId="0" fontId="0" fillId="0" borderId="16" xfId="0" applyBorder="1"/>
    <xf numFmtId="0" fontId="0" fillId="0" borderId="17" xfId="0" applyBorder="1"/>
    <xf numFmtId="0" fontId="0" fillId="37" borderId="10" xfId="0" applyFill="1" applyBorder="1"/>
    <xf numFmtId="0" fontId="18" fillId="34" borderId="10" xfId="0" applyFont="1" applyFill="1" applyBorder="1"/>
    <xf numFmtId="0" fontId="18" fillId="34" borderId="0" xfId="0" applyFont="1" applyFill="1" applyAlignment="1">
      <alignment wrapText="1"/>
    </xf>
    <xf numFmtId="0" fontId="18" fillId="34" borderId="0" xfId="0" applyFont="1" applyFill="1"/>
    <xf numFmtId="17" fontId="0" fillId="34" borderId="10" xfId="0" applyNumberFormat="1" applyFill="1" applyBorder="1" applyAlignment="1">
      <alignment horizontal="left" wrapText="1"/>
    </xf>
    <xf numFmtId="164" fontId="18" fillId="34" borderId="10" xfId="0" applyNumberFormat="1" applyFont="1" applyFill="1" applyBorder="1"/>
    <xf numFmtId="164" fontId="0" fillId="34" borderId="10" xfId="0" applyNumberFormat="1" applyFill="1" applyBorder="1"/>
    <xf numFmtId="164" fontId="0" fillId="34" borderId="10" xfId="0" applyNumberFormat="1" applyFill="1" applyBorder="1" applyAlignment="1">
      <alignment wrapText="1"/>
    </xf>
    <xf numFmtId="0" fontId="18" fillId="34" borderId="10" xfId="0" applyFont="1" applyFill="1" applyBorder="1" applyAlignment="1">
      <alignment wrapText="1"/>
    </xf>
    <xf numFmtId="164" fontId="14" fillId="33" borderId="10" xfId="0" applyNumberFormat="1" applyFont="1" applyFill="1" applyBorder="1"/>
    <xf numFmtId="0" fontId="32" fillId="0" borderId="10" xfId="0" applyFont="1" applyBorder="1" applyAlignment="1">
      <alignment wrapText="1"/>
    </xf>
    <xf numFmtId="0" fontId="34" fillId="0" borderId="0" xfId="43"/>
    <xf numFmtId="164" fontId="18" fillId="34" borderId="10" xfId="0" applyNumberFormat="1" applyFont="1" applyFill="1" applyBorder="1" applyAlignment="1">
      <alignment wrapText="1"/>
    </xf>
    <xf numFmtId="0" fontId="0" fillId="34" borderId="10" xfId="0" applyFill="1" applyBorder="1" applyAlignment="1">
      <alignment horizontal="right"/>
    </xf>
    <xf numFmtId="0" fontId="18" fillId="0" borderId="18" xfId="0" applyFont="1" applyBorder="1" applyAlignment="1">
      <alignment wrapText="1"/>
    </xf>
    <xf numFmtId="0" fontId="0" fillId="34" borderId="15" xfId="0" applyFill="1" applyBorder="1"/>
    <xf numFmtId="0" fontId="0" fillId="34" borderId="0" xfId="0" applyFill="1" applyAlignment="1">
      <alignment horizontal="left" vertical="top" wrapText="1"/>
    </xf>
    <xf numFmtId="0" fontId="35" fillId="0" borderId="0" xfId="0" applyFont="1" applyAlignment="1">
      <alignment vertical="center" wrapText="1"/>
    </xf>
    <xf numFmtId="0" fontId="0" fillId="0" borderId="13" xfId="0" applyBorder="1" applyAlignment="1">
      <alignment horizontal="left"/>
    </xf>
    <xf numFmtId="0" fontId="0" fillId="0" borderId="12" xfId="0" applyBorder="1" applyAlignment="1">
      <alignment horizontal="left"/>
    </xf>
    <xf numFmtId="0" fontId="0" fillId="0" borderId="13" xfId="0"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16" fillId="36" borderId="13" xfId="0" applyFont="1" applyFill="1" applyBorder="1" applyAlignment="1">
      <alignment horizontal="left" wrapText="1"/>
    </xf>
    <xf numFmtId="0" fontId="16" fillId="36" borderId="24" xfId="0" applyFont="1" applyFill="1" applyBorder="1" applyAlignment="1">
      <alignment horizontal="left" wrapText="1"/>
    </xf>
    <xf numFmtId="0" fontId="16" fillId="36" borderId="12" xfId="0" applyFont="1" applyFill="1" applyBorder="1" applyAlignment="1">
      <alignment horizontal="left" wrapText="1"/>
    </xf>
    <xf numFmtId="0" fontId="16" fillId="36" borderId="10" xfId="0" applyFont="1" applyFill="1" applyBorder="1" applyAlignment="1">
      <alignment horizontal="left" wrapText="1"/>
    </xf>
    <xf numFmtId="0" fontId="0" fillId="0" borderId="13" xfId="0" applyBorder="1" applyAlignment="1">
      <alignment horizontal="left" wrapText="1"/>
    </xf>
    <xf numFmtId="0" fontId="0" fillId="0" borderId="12" xfId="0" applyBorder="1" applyAlignment="1">
      <alignment horizontal="left" wrapText="1"/>
    </xf>
    <xf numFmtId="0" fontId="0" fillId="34" borderId="13" xfId="0" applyFill="1" applyBorder="1" applyAlignment="1">
      <alignment horizontal="left"/>
    </xf>
    <xf numFmtId="0" fontId="0" fillId="34" borderId="12" xfId="0" applyFill="1" applyBorder="1" applyAlignment="1">
      <alignment horizontal="left"/>
    </xf>
    <xf numFmtId="0" fontId="16" fillId="0" borderId="10" xfId="0" applyFont="1" applyBorder="1" applyAlignment="1">
      <alignment horizontal="left" wrapText="1"/>
    </xf>
    <xf numFmtId="0" fontId="0" fillId="33" borderId="13" xfId="0" applyFill="1" applyBorder="1" applyAlignment="1">
      <alignment horizontal="left"/>
    </xf>
    <xf numFmtId="0" fontId="0" fillId="33" borderId="12" xfId="0" applyFill="1" applyBorder="1" applyAlignment="1">
      <alignment horizontal="left"/>
    </xf>
    <xf numFmtId="0" fontId="0" fillId="33" borderId="13" xfId="0" applyFill="1" applyBorder="1" applyAlignment="1">
      <alignment horizontal="left" wrapText="1"/>
    </xf>
    <xf numFmtId="0" fontId="0" fillId="33" borderId="12" xfId="0" applyFill="1" applyBorder="1" applyAlignment="1">
      <alignment horizontal="left" wrapText="1"/>
    </xf>
    <xf numFmtId="0" fontId="18" fillId="0" borderId="20" xfId="0" applyFont="1" applyBorder="1" applyAlignment="1">
      <alignment horizontal="left" wrapText="1"/>
    </xf>
    <xf numFmtId="0" fontId="18" fillId="0" borderId="21" xfId="0" applyFont="1" applyBorder="1" applyAlignment="1">
      <alignment horizontal="left" wrapText="1"/>
    </xf>
    <xf numFmtId="0" fontId="18" fillId="0" borderId="22" xfId="0" applyFont="1" applyBorder="1" applyAlignment="1">
      <alignment horizontal="left" wrapText="1"/>
    </xf>
    <xf numFmtId="0" fontId="0" fillId="33" borderId="15" xfId="0" applyFill="1" applyBorder="1" applyAlignment="1">
      <alignment horizontal="left" vertical="top" wrapText="1"/>
    </xf>
    <xf numFmtId="0" fontId="0" fillId="33" borderId="16" xfId="0" applyFill="1" applyBorder="1" applyAlignment="1">
      <alignment horizontal="left" vertical="top" wrapText="1"/>
    </xf>
    <xf numFmtId="0" fontId="0" fillId="33" borderId="17" xfId="0" applyFill="1" applyBorder="1" applyAlignment="1">
      <alignment horizontal="left" vertical="top" wrapText="1"/>
    </xf>
    <xf numFmtId="0" fontId="16" fillId="0" borderId="20" xfId="0" applyFont="1" applyBorder="1" applyAlignment="1">
      <alignment horizontal="center" wrapText="1"/>
    </xf>
    <xf numFmtId="0" fontId="16" fillId="0" borderId="21" xfId="0" applyFont="1" applyBorder="1" applyAlignment="1">
      <alignment horizontal="center" wrapText="1"/>
    </xf>
    <xf numFmtId="0" fontId="16" fillId="0" borderId="22" xfId="0" applyFont="1" applyBorder="1" applyAlignment="1">
      <alignment horizontal="center"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16" fillId="35" borderId="13" xfId="0" applyFont="1" applyFill="1" applyBorder="1" applyAlignment="1">
      <alignment horizontal="left" wrapText="1"/>
    </xf>
    <xf numFmtId="0" fontId="16" fillId="35" borderId="24" xfId="0" applyFont="1" applyFill="1" applyBorder="1" applyAlignment="1">
      <alignment horizontal="left" wrapText="1"/>
    </xf>
    <xf numFmtId="0" fontId="16" fillId="35" borderId="12" xfId="0" applyFont="1" applyFill="1" applyBorder="1" applyAlignment="1">
      <alignment horizontal="left" wrapText="1"/>
    </xf>
    <xf numFmtId="0" fontId="0" fillId="35" borderId="13" xfId="0" applyFill="1" applyBorder="1" applyAlignment="1">
      <alignment horizontal="left" wrapText="1"/>
    </xf>
    <xf numFmtId="0" fontId="0" fillId="35" borderId="12" xfId="0" applyFill="1" applyBorder="1" applyAlignment="1">
      <alignment horizontal="left"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0" xfId="0" applyAlignment="1">
      <alignment horizontal="center" wrapText="1"/>
    </xf>
    <xf numFmtId="0" fontId="0" fillId="0" borderId="13" xfId="0" applyBorder="1" applyAlignment="1">
      <alignment horizontal="left" vertical="top"/>
    </xf>
    <xf numFmtId="0" fontId="0" fillId="0" borderId="12" xfId="0" applyBorder="1" applyAlignment="1">
      <alignment horizontal="left" vertical="top"/>
    </xf>
    <xf numFmtId="0" fontId="0" fillId="0" borderId="20" xfId="0"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20" fillId="0" borderId="13" xfId="0" applyFont="1" applyBorder="1" applyAlignment="1">
      <alignment horizontal="left" vertical="top" wrapText="1"/>
    </xf>
    <xf numFmtId="0" fontId="20" fillId="0" borderId="12" xfId="0" applyFont="1" applyBorder="1" applyAlignment="1">
      <alignment horizontal="left" vertical="top"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14" fillId="33" borderId="10" xfId="0" applyFont="1" applyFill="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3"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l 2" xfId="42" xr:uid="{00000000-0005-0000-0000-000022000000}"/>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9BC345"/>
      <color rgb="FF89B9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1990725</xdr:colOff>
      <xdr:row>0</xdr:row>
      <xdr:rowOff>76200</xdr:rowOff>
    </xdr:from>
    <xdr:ext cx="3055152" cy="859631"/>
    <xdr:pic>
      <xdr:nvPicPr>
        <xdr:cNvPr id="2" name="Afbeelding 1">
          <a:extLst>
            <a:ext uri="{FF2B5EF4-FFF2-40B4-BE49-F238E27FC236}">
              <a16:creationId xmlns:a16="http://schemas.microsoft.com/office/drawing/2014/main" id="{1A0A6F23-E8EB-40C2-BC29-B643CB4909A6}"/>
            </a:ext>
          </a:extLst>
        </xdr:cNvPr>
        <xdr:cNvPicPr>
          <a:picLocks noChangeAspect="1"/>
        </xdr:cNvPicPr>
      </xdr:nvPicPr>
      <xdr:blipFill rotWithShape="1">
        <a:blip xmlns:r="http://schemas.openxmlformats.org/officeDocument/2006/relationships" r:embed="rId1"/>
        <a:srcRect t="6542" b="11215"/>
        <a:stretch/>
      </xdr:blipFill>
      <xdr:spPr>
        <a:xfrm>
          <a:off x="9229725" y="76200"/>
          <a:ext cx="3055152" cy="85963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8</xdr:col>
      <xdr:colOff>1905000</xdr:colOff>
      <xdr:row>4</xdr:row>
      <xdr:rowOff>0</xdr:rowOff>
    </xdr:from>
    <xdr:to>
      <xdr:col>8</xdr:col>
      <xdr:colOff>1907298</xdr:colOff>
      <xdr:row>6</xdr:row>
      <xdr:rowOff>76200</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b="11215"/>
        <a:stretch/>
      </xdr:blipFill>
      <xdr:spPr>
        <a:xfrm>
          <a:off x="8353425" y="0"/>
          <a:ext cx="3121902" cy="923925"/>
        </a:xfrm>
        <a:prstGeom prst="rect">
          <a:avLst/>
        </a:prstGeom>
      </xdr:spPr>
    </xdr:pic>
    <xdr:clientData/>
  </xdr:twoCellAnchor>
  <xdr:twoCellAnchor editAs="oneCell">
    <xdr:from>
      <xdr:col>8</xdr:col>
      <xdr:colOff>1971675</xdr:colOff>
      <xdr:row>0</xdr:row>
      <xdr:rowOff>85725</xdr:rowOff>
    </xdr:from>
    <xdr:to>
      <xdr:col>8</xdr:col>
      <xdr:colOff>5029208</xdr:colOff>
      <xdr:row>3</xdr:row>
      <xdr:rowOff>9525</xdr:rowOff>
    </xdr:to>
    <xdr:pic>
      <xdr:nvPicPr>
        <xdr:cNvPr id="6" name="Afbeelding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a:srcRect t="6542" b="11215"/>
        <a:stretch/>
      </xdr:blipFill>
      <xdr:spPr>
        <a:xfrm>
          <a:off x="8420100" y="85725"/>
          <a:ext cx="3057533"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1990725</xdr:colOff>
      <xdr:row>0</xdr:row>
      <xdr:rowOff>85725</xdr:rowOff>
    </xdr:from>
    <xdr:to>
      <xdr:col>9</xdr:col>
      <xdr:colOff>9533</xdr:colOff>
      <xdr:row>2</xdr:row>
      <xdr:rowOff>152400</xdr:rowOff>
    </xdr:to>
    <xdr:pic>
      <xdr:nvPicPr>
        <xdr:cNvPr id="4" name="Afbeelding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6542" b="11215"/>
        <a:stretch/>
      </xdr:blipFill>
      <xdr:spPr>
        <a:xfrm>
          <a:off x="8439150" y="85725"/>
          <a:ext cx="3057533"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34E5A402-92FA-4A5D-9346-E8B545ED63FF}"/>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1990725</xdr:colOff>
      <xdr:row>0</xdr:row>
      <xdr:rowOff>76200</xdr:rowOff>
    </xdr:from>
    <xdr:ext cx="3055152" cy="859631"/>
    <xdr:pic>
      <xdr:nvPicPr>
        <xdr:cNvPr id="2" name="Afbeelding 1">
          <a:extLst>
            <a:ext uri="{FF2B5EF4-FFF2-40B4-BE49-F238E27FC236}">
              <a16:creationId xmlns:a16="http://schemas.microsoft.com/office/drawing/2014/main" id="{602FA11D-0A63-4FFE-A03F-C384F8F7DDC0}"/>
            </a:ext>
          </a:extLst>
        </xdr:cNvPr>
        <xdr:cNvPicPr>
          <a:picLocks noChangeAspect="1"/>
        </xdr:cNvPicPr>
      </xdr:nvPicPr>
      <xdr:blipFill rotWithShape="1">
        <a:blip xmlns:r="http://schemas.openxmlformats.org/officeDocument/2006/relationships" r:embed="rId1"/>
        <a:srcRect t="6542" b="11215"/>
        <a:stretch/>
      </xdr:blipFill>
      <xdr:spPr>
        <a:xfrm>
          <a:off x="8810625" y="76200"/>
          <a:ext cx="3055152" cy="85963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6542" b="11215"/>
        <a:stretch/>
      </xdr:blipFill>
      <xdr:spPr>
        <a:xfrm>
          <a:off x="8496300" y="76200"/>
          <a:ext cx="3057533" cy="857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8</xdr:col>
      <xdr:colOff>5041001</xdr:colOff>
      <xdr:row>2</xdr:row>
      <xdr:rowOff>158750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1990725</xdr:colOff>
      <xdr:row>0</xdr:row>
      <xdr:rowOff>76200</xdr:rowOff>
    </xdr:from>
    <xdr:to>
      <xdr:col>9</xdr:col>
      <xdr:colOff>9533</xdr:colOff>
      <xdr:row>2</xdr:row>
      <xdr:rowOff>161925</xdr:rowOff>
    </xdr:to>
    <xdr:pic>
      <xdr:nvPicPr>
        <xdr:cNvPr id="3" name="Afbeelding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t="6542" b="11215"/>
        <a:stretch/>
      </xdr:blipFill>
      <xdr:spPr>
        <a:xfrm>
          <a:off x="8439150" y="76200"/>
          <a:ext cx="3057533" cy="857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1969366</xdr:colOff>
      <xdr:row>0</xdr:row>
      <xdr:rowOff>76200</xdr:rowOff>
    </xdr:from>
    <xdr:to>
      <xdr:col>8</xdr:col>
      <xdr:colOff>5026899</xdr:colOff>
      <xdr:row>3</xdr:row>
      <xdr:rowOff>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6542" b="11215"/>
        <a:stretch/>
      </xdr:blipFill>
      <xdr:spPr>
        <a:xfrm>
          <a:off x="8417791" y="76200"/>
          <a:ext cx="305753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1981200</xdr:colOff>
      <xdr:row>0</xdr:row>
      <xdr:rowOff>85725</xdr:rowOff>
    </xdr:from>
    <xdr:to>
      <xdr:col>9</xdr:col>
      <xdr:colOff>8</xdr:colOff>
      <xdr:row>2</xdr:row>
      <xdr:rowOff>152400</xdr:rowOff>
    </xdr:to>
    <xdr:pic>
      <xdr:nvPicPr>
        <xdr:cNvPr id="7" name="Afbeelding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
        <a:srcRect t="6542" b="11215"/>
        <a:stretch/>
      </xdr:blipFill>
      <xdr:spPr>
        <a:xfrm>
          <a:off x="8429625" y="85725"/>
          <a:ext cx="3057533" cy="838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28A2-8BAE-4E56-81FA-CF28712892E8}">
  <sheetPr>
    <tabColor rgb="FF92D050"/>
    <pageSetUpPr fitToPage="1"/>
  </sheetPr>
  <dimension ref="A1:V217"/>
  <sheetViews>
    <sheetView tabSelected="1" zoomScale="85" zoomScaleNormal="85" workbookViewId="0">
      <pane xSplit="4" ySplit="2" topLeftCell="E3"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0" style="2" customWidth="1"/>
    <col min="4" max="4" width="15.25" style="2" customWidth="1"/>
    <col min="5" max="6" width="9.75" style="2" customWidth="1"/>
    <col min="7" max="7" width="10.125" style="2" customWidth="1"/>
    <col min="8" max="8" width="16.25" style="28" customWidth="1"/>
    <col min="9" max="9" width="10.75" style="28" customWidth="1"/>
    <col min="10" max="10" width="70.375" style="28" customWidth="1"/>
    <col min="11" max="11" width="9" style="2"/>
    <col min="12" max="12" width="1.75" style="2" customWidth="1"/>
    <col min="13" max="13" width="9" style="2"/>
    <col min="14" max="14" width="27.5" style="2" customWidth="1"/>
    <col min="15" max="16384" width="9" style="2"/>
  </cols>
  <sheetData>
    <row r="1" spans="1:21" customFormat="1" x14ac:dyDescent="0.15">
      <c r="A1" s="31"/>
      <c r="B1" s="4"/>
      <c r="C1" s="4"/>
      <c r="D1" s="4"/>
      <c r="E1" s="4"/>
      <c r="F1" s="4"/>
      <c r="G1" s="4"/>
      <c r="H1" s="74"/>
      <c r="I1" s="74"/>
      <c r="J1" s="5"/>
      <c r="K1" s="4"/>
    </row>
    <row r="2" spans="1:21" customFormat="1" ht="45" x14ac:dyDescent="0.15">
      <c r="A2" s="3" t="s">
        <v>0</v>
      </c>
      <c r="B2" s="3"/>
      <c r="C2" s="3"/>
      <c r="D2" s="3" t="s">
        <v>1</v>
      </c>
      <c r="E2" s="3" t="s">
        <v>2</v>
      </c>
      <c r="F2" s="3" t="s">
        <v>3</v>
      </c>
      <c r="G2" s="3" t="s">
        <v>4</v>
      </c>
      <c r="H2" s="40" t="s">
        <v>5</v>
      </c>
      <c r="I2" s="40" t="s">
        <v>936</v>
      </c>
      <c r="J2" s="3" t="s">
        <v>6</v>
      </c>
      <c r="K2" s="3" t="s">
        <v>7</v>
      </c>
      <c r="N2" s="136"/>
    </row>
    <row r="3" spans="1:21" customFormat="1" x14ac:dyDescent="0.15">
      <c r="A3" s="113"/>
      <c r="B3" s="114"/>
      <c r="C3" s="114"/>
      <c r="D3" s="114"/>
      <c r="E3" s="114"/>
      <c r="F3" s="114"/>
      <c r="G3" s="114"/>
      <c r="H3" s="114"/>
      <c r="I3" s="114"/>
      <c r="J3" s="114"/>
      <c r="K3" s="115"/>
      <c r="N3" s="134"/>
    </row>
    <row r="4" spans="1:21" s="70" customFormat="1" ht="179.25" customHeight="1" x14ac:dyDescent="0.15">
      <c r="A4" s="179" t="s">
        <v>954</v>
      </c>
      <c r="B4" s="180"/>
      <c r="C4" s="180"/>
      <c r="D4" s="180"/>
      <c r="E4" s="180"/>
      <c r="F4" s="180"/>
      <c r="G4" s="180"/>
      <c r="H4" s="180"/>
      <c r="I4" s="180"/>
      <c r="J4" s="180"/>
      <c r="K4" s="181"/>
      <c r="N4" s="150"/>
      <c r="O4" s="134"/>
      <c r="Q4" s="134"/>
    </row>
    <row r="5" spans="1:21" x14ac:dyDescent="0.15">
      <c r="A5" s="182" t="s">
        <v>9</v>
      </c>
      <c r="B5" s="183"/>
      <c r="C5" s="183"/>
      <c r="D5" s="183"/>
      <c r="E5" s="183"/>
      <c r="F5" s="183"/>
      <c r="G5" s="183"/>
      <c r="H5" s="183"/>
      <c r="I5" s="183"/>
      <c r="J5" s="183"/>
      <c r="K5" s="184"/>
    </row>
    <row r="6" spans="1:21" ht="33.75" x14ac:dyDescent="0.15">
      <c r="A6" s="53"/>
      <c r="B6" s="91" t="s">
        <v>10</v>
      </c>
      <c r="C6" s="91" t="s">
        <v>11</v>
      </c>
      <c r="D6" s="91" t="s">
        <v>12</v>
      </c>
      <c r="E6" s="103">
        <v>2.7970000000000002</v>
      </c>
      <c r="F6" s="104">
        <v>2.1389999999999998</v>
      </c>
      <c r="G6" s="165">
        <v>0.65800000000000003</v>
      </c>
      <c r="H6" s="103" t="s">
        <v>943</v>
      </c>
      <c r="I6" s="103">
        <v>0.14899999999999999</v>
      </c>
      <c r="J6" s="166" t="s">
        <v>945</v>
      </c>
      <c r="K6" s="103" t="s">
        <v>952</v>
      </c>
      <c r="O6"/>
      <c r="P6"/>
      <c r="T6"/>
      <c r="U6"/>
    </row>
    <row r="7" spans="1:21" x14ac:dyDescent="0.15">
      <c r="A7" s="53"/>
      <c r="B7" s="91"/>
      <c r="C7" s="91"/>
      <c r="D7" s="91"/>
      <c r="E7" s="159"/>
      <c r="F7" s="52"/>
      <c r="G7" s="91"/>
      <c r="H7" s="91"/>
      <c r="I7" s="91"/>
      <c r="J7" s="95"/>
      <c r="K7" s="51"/>
      <c r="O7"/>
      <c r="P7"/>
      <c r="T7"/>
      <c r="U7"/>
    </row>
    <row r="8" spans="1:21" ht="33.75" x14ac:dyDescent="0.15">
      <c r="A8" s="53"/>
      <c r="B8" s="91" t="s">
        <v>10</v>
      </c>
      <c r="C8" s="91" t="s">
        <v>20</v>
      </c>
      <c r="D8" s="91" t="s">
        <v>12</v>
      </c>
      <c r="E8" s="103">
        <v>3.0590000000000002</v>
      </c>
      <c r="F8" s="104">
        <v>2.3740000000000001</v>
      </c>
      <c r="G8" s="165">
        <v>0.68500000000000005</v>
      </c>
      <c r="H8" s="103" t="s">
        <v>943</v>
      </c>
      <c r="I8" s="103">
        <v>0</v>
      </c>
      <c r="J8" s="166" t="s">
        <v>938</v>
      </c>
      <c r="K8" s="103" t="s">
        <v>952</v>
      </c>
      <c r="O8"/>
      <c r="P8"/>
      <c r="T8"/>
      <c r="U8"/>
    </row>
    <row r="9" spans="1:21" ht="123.75" x14ac:dyDescent="0.15">
      <c r="A9" s="53"/>
      <c r="B9" s="91" t="s">
        <v>22</v>
      </c>
      <c r="C9" s="91" t="s">
        <v>937</v>
      </c>
      <c r="D9" s="91" t="s">
        <v>12</v>
      </c>
      <c r="E9" s="165">
        <v>0.436</v>
      </c>
      <c r="F9" s="104">
        <v>1.9E-2</v>
      </c>
      <c r="G9" s="165">
        <v>0.41699999999999998</v>
      </c>
      <c r="H9" s="103" t="s">
        <v>943</v>
      </c>
      <c r="I9" s="165">
        <v>1.49</v>
      </c>
      <c r="J9" s="166" t="s">
        <v>946</v>
      </c>
      <c r="K9" s="103" t="s">
        <v>952</v>
      </c>
      <c r="N9" s="1"/>
      <c r="O9"/>
      <c r="P9"/>
      <c r="T9"/>
      <c r="U9"/>
    </row>
    <row r="10" spans="1:21" ht="135" x14ac:dyDescent="0.15">
      <c r="A10" s="53"/>
      <c r="B10" s="91" t="s">
        <v>22</v>
      </c>
      <c r="C10" s="91" t="s">
        <v>25</v>
      </c>
      <c r="D10" s="91" t="s">
        <v>12</v>
      </c>
      <c r="E10" s="165">
        <v>0.83</v>
      </c>
      <c r="F10" s="104">
        <v>0.372</v>
      </c>
      <c r="G10" s="165">
        <v>0.45800000000000002</v>
      </c>
      <c r="H10" s="103" t="s">
        <v>943</v>
      </c>
      <c r="I10" s="103">
        <v>1.266</v>
      </c>
      <c r="J10" s="166" t="s">
        <v>947</v>
      </c>
      <c r="K10" s="103" t="s">
        <v>952</v>
      </c>
      <c r="N10"/>
      <c r="O10"/>
      <c r="P10"/>
      <c r="T10"/>
      <c r="U10"/>
    </row>
    <row r="11" spans="1:21" ht="33.75" x14ac:dyDescent="0.15">
      <c r="A11" s="53"/>
      <c r="B11" s="91" t="s">
        <v>27</v>
      </c>
      <c r="C11" s="91" t="s">
        <v>28</v>
      </c>
      <c r="D11" s="91" t="s">
        <v>12</v>
      </c>
      <c r="E11" s="103">
        <v>3.2509999999999999</v>
      </c>
      <c r="F11" s="104">
        <v>2.4620000000000002</v>
      </c>
      <c r="G11" s="165">
        <v>0.78800000000000003</v>
      </c>
      <c r="H11" s="103" t="s">
        <v>943</v>
      </c>
      <c r="I11" s="103">
        <v>0.17599999999999999</v>
      </c>
      <c r="J11" s="166" t="s">
        <v>948</v>
      </c>
      <c r="K11" s="103" t="s">
        <v>952</v>
      </c>
      <c r="N11"/>
      <c r="O11"/>
      <c r="P11"/>
      <c r="T11"/>
      <c r="U11"/>
    </row>
    <row r="12" spans="1:21" ht="33.75" x14ac:dyDescent="0.15">
      <c r="A12" s="53"/>
      <c r="B12" s="165" t="s">
        <v>27</v>
      </c>
      <c r="C12" s="165" t="s">
        <v>942</v>
      </c>
      <c r="D12" s="165" t="s">
        <v>12</v>
      </c>
      <c r="E12" s="103">
        <v>2.552</v>
      </c>
      <c r="F12" s="104">
        <v>1.8580000000000001</v>
      </c>
      <c r="G12" s="165">
        <v>0.69399999999999995</v>
      </c>
      <c r="H12" s="103" t="s">
        <v>943</v>
      </c>
      <c r="I12" s="103">
        <v>0.73399999999999999</v>
      </c>
      <c r="J12" s="166" t="s">
        <v>944</v>
      </c>
      <c r="K12" s="103" t="s">
        <v>952</v>
      </c>
      <c r="N12"/>
      <c r="O12"/>
      <c r="P12"/>
      <c r="T12"/>
      <c r="U12"/>
    </row>
    <row r="13" spans="1:21" ht="22.5" x14ac:dyDescent="0.15">
      <c r="A13" s="53"/>
      <c r="B13" s="91" t="s">
        <v>30</v>
      </c>
      <c r="C13" s="91" t="s">
        <v>20</v>
      </c>
      <c r="D13" s="91" t="s">
        <v>12</v>
      </c>
      <c r="E13" s="103">
        <v>3.4620000000000002</v>
      </c>
      <c r="F13" s="104">
        <v>2.6459999999999999</v>
      </c>
      <c r="G13" s="91">
        <v>0.81599999999999995</v>
      </c>
      <c r="H13" s="103" t="s">
        <v>943</v>
      </c>
      <c r="I13" s="103">
        <v>0</v>
      </c>
      <c r="J13" s="166" t="s">
        <v>939</v>
      </c>
      <c r="K13" s="103" t="s">
        <v>952</v>
      </c>
      <c r="N13"/>
      <c r="O13"/>
      <c r="P13"/>
      <c r="T13"/>
      <c r="U13"/>
    </row>
    <row r="14" spans="1:21" ht="123.75" x14ac:dyDescent="0.15">
      <c r="A14" s="53"/>
      <c r="B14" s="91" t="s">
        <v>30</v>
      </c>
      <c r="C14" s="91" t="s">
        <v>32</v>
      </c>
      <c r="D14" s="91" t="s">
        <v>12</v>
      </c>
      <c r="E14" s="103">
        <v>0.441</v>
      </c>
      <c r="F14" s="104">
        <v>2.5999999999999999E-2</v>
      </c>
      <c r="G14" s="165">
        <v>0.41499999999999998</v>
      </c>
      <c r="H14" s="103" t="s">
        <v>943</v>
      </c>
      <c r="I14" s="103">
        <v>2.4460000000000002</v>
      </c>
      <c r="J14" s="166" t="s">
        <v>949</v>
      </c>
      <c r="K14" s="103" t="s">
        <v>952</v>
      </c>
      <c r="N14"/>
      <c r="O14"/>
      <c r="P14"/>
      <c r="T14"/>
      <c r="U14"/>
    </row>
    <row r="15" spans="1:21" ht="78.75" x14ac:dyDescent="0.15">
      <c r="A15" s="53"/>
      <c r="B15" s="91" t="s">
        <v>30</v>
      </c>
      <c r="C15" s="91" t="s">
        <v>34</v>
      </c>
      <c r="D15" s="91" t="s">
        <v>12</v>
      </c>
      <c r="E15" s="103">
        <v>0.441</v>
      </c>
      <c r="F15" s="166">
        <v>2.5000000000000001E-2</v>
      </c>
      <c r="G15" s="165">
        <v>0.41599999999999998</v>
      </c>
      <c r="H15" s="103" t="s">
        <v>943</v>
      </c>
      <c r="I15" s="103">
        <v>2.5089999999999999</v>
      </c>
      <c r="J15" s="166" t="s">
        <v>950</v>
      </c>
      <c r="K15" s="103" t="s">
        <v>952</v>
      </c>
      <c r="N15"/>
      <c r="O15"/>
      <c r="P15"/>
      <c r="T15"/>
      <c r="U15"/>
    </row>
    <row r="16" spans="1:21" ht="33.75" x14ac:dyDescent="0.15">
      <c r="A16" s="53"/>
      <c r="B16" s="91" t="s">
        <v>30</v>
      </c>
      <c r="C16" s="91" t="s">
        <v>36</v>
      </c>
      <c r="D16" s="91" t="s">
        <v>12</v>
      </c>
      <c r="E16" s="103">
        <v>3.2629999999999999</v>
      </c>
      <c r="F16" s="166">
        <v>2.46</v>
      </c>
      <c r="G16" s="91">
        <v>0.80300000000000005</v>
      </c>
      <c r="H16" s="103" t="s">
        <v>943</v>
      </c>
      <c r="I16" s="103">
        <v>0</v>
      </c>
      <c r="J16" s="166" t="s">
        <v>940</v>
      </c>
      <c r="K16" s="103" t="s">
        <v>952</v>
      </c>
      <c r="N16"/>
      <c r="O16"/>
      <c r="P16"/>
      <c r="T16"/>
      <c r="U16"/>
    </row>
    <row r="17" spans="1:21" ht="69.95" customHeight="1" x14ac:dyDescent="0.15">
      <c r="A17" s="30"/>
      <c r="B17" s="103" t="s">
        <v>1003</v>
      </c>
      <c r="C17" s="103"/>
      <c r="D17" s="103" t="s">
        <v>12</v>
      </c>
      <c r="E17" s="103"/>
      <c r="F17" s="165">
        <v>0.26</v>
      </c>
      <c r="G17" s="103"/>
      <c r="H17" s="103"/>
      <c r="I17" s="103"/>
      <c r="J17" s="104" t="s">
        <v>1004</v>
      </c>
      <c r="K17" s="103" t="s">
        <v>952</v>
      </c>
    </row>
    <row r="18" spans="1:21" x14ac:dyDescent="0.15">
      <c r="A18" s="53"/>
      <c r="B18" s="91" t="s">
        <v>38</v>
      </c>
      <c r="C18" s="91" t="s">
        <v>39</v>
      </c>
      <c r="D18" s="91" t="s">
        <v>40</v>
      </c>
      <c r="E18" s="103">
        <v>2.831</v>
      </c>
      <c r="F18" s="104">
        <v>2.246</v>
      </c>
      <c r="G18" s="165">
        <v>0.58499999999999996</v>
      </c>
      <c r="H18" s="103" t="s">
        <v>943</v>
      </c>
      <c r="I18" s="103">
        <v>0</v>
      </c>
      <c r="J18" s="95" t="s">
        <v>42</v>
      </c>
      <c r="K18" s="103" t="s">
        <v>952</v>
      </c>
      <c r="N18"/>
      <c r="O18"/>
      <c r="P18"/>
      <c r="T18"/>
      <c r="U18"/>
    </row>
    <row r="19" spans="1:21" ht="78.75" x14ac:dyDescent="0.15">
      <c r="A19" s="53"/>
      <c r="B19" s="91" t="s">
        <v>43</v>
      </c>
      <c r="C19" s="91" t="s">
        <v>44</v>
      </c>
      <c r="D19" s="91" t="s">
        <v>40</v>
      </c>
      <c r="E19" s="160">
        <v>0.79400000000000004</v>
      </c>
      <c r="F19" s="164">
        <v>0.11</v>
      </c>
      <c r="G19" s="167">
        <v>0.68400000000000005</v>
      </c>
      <c r="H19" s="103" t="s">
        <v>943</v>
      </c>
      <c r="I19" s="160">
        <v>2.1360000000000001</v>
      </c>
      <c r="J19" s="95" t="s">
        <v>45</v>
      </c>
      <c r="K19" s="103" t="s">
        <v>952</v>
      </c>
      <c r="N19"/>
      <c r="O19"/>
      <c r="P19"/>
      <c r="T19"/>
      <c r="U19"/>
    </row>
    <row r="20" spans="1:21" ht="56.25" x14ac:dyDescent="0.15">
      <c r="A20" s="53"/>
      <c r="B20" s="91" t="s">
        <v>46</v>
      </c>
      <c r="C20" s="91" t="s">
        <v>39</v>
      </c>
      <c r="D20" s="91" t="s">
        <v>40</v>
      </c>
      <c r="E20" s="159">
        <v>3.6509999999999998</v>
      </c>
      <c r="F20" s="52">
        <v>2.9449999999999998</v>
      </c>
      <c r="G20" s="91">
        <v>0.70599999999999996</v>
      </c>
      <c r="H20" s="51" t="s">
        <v>17</v>
      </c>
      <c r="I20" s="160">
        <v>0</v>
      </c>
      <c r="J20" s="95" t="s">
        <v>47</v>
      </c>
      <c r="K20" s="51" t="s">
        <v>19</v>
      </c>
      <c r="N20"/>
      <c r="O20"/>
      <c r="P20"/>
      <c r="T20"/>
      <c r="U20"/>
    </row>
    <row r="21" spans="1:21" ht="112.5" x14ac:dyDescent="0.15">
      <c r="A21" s="53"/>
      <c r="B21" s="91" t="s">
        <v>46</v>
      </c>
      <c r="C21" s="91" t="s">
        <v>44</v>
      </c>
      <c r="D21" s="91" t="s">
        <v>40</v>
      </c>
      <c r="E21" s="160">
        <v>0.59499999999999997</v>
      </c>
      <c r="F21" s="167">
        <v>0.14499999999999999</v>
      </c>
      <c r="G21" s="164">
        <v>0.45</v>
      </c>
      <c r="H21" s="103" t="s">
        <v>943</v>
      </c>
      <c r="I21" s="160">
        <v>2.754</v>
      </c>
      <c r="J21" s="95" t="s">
        <v>953</v>
      </c>
      <c r="K21" s="103" t="s">
        <v>952</v>
      </c>
      <c r="N21"/>
      <c r="O21"/>
      <c r="P21"/>
      <c r="T21"/>
      <c r="U21"/>
    </row>
    <row r="22" spans="1:21" x14ac:dyDescent="0.15">
      <c r="A22" s="53"/>
      <c r="B22" s="91" t="s">
        <v>49</v>
      </c>
      <c r="C22" s="91" t="s">
        <v>20</v>
      </c>
      <c r="D22" s="91" t="s">
        <v>12</v>
      </c>
      <c r="E22" s="103">
        <v>1.792</v>
      </c>
      <c r="F22" s="104">
        <v>1.625</v>
      </c>
      <c r="G22" s="91">
        <v>0.16700000000000001</v>
      </c>
      <c r="H22" s="103" t="s">
        <v>943</v>
      </c>
      <c r="I22" s="103">
        <v>0</v>
      </c>
      <c r="J22" s="166" t="s">
        <v>941</v>
      </c>
      <c r="K22" s="103" t="s">
        <v>952</v>
      </c>
      <c r="N22"/>
      <c r="O22"/>
      <c r="P22"/>
      <c r="T22"/>
      <c r="U22"/>
    </row>
    <row r="23" spans="1:21" ht="78.75" x14ac:dyDescent="0.15">
      <c r="A23" s="53"/>
      <c r="B23" s="91" t="s">
        <v>51</v>
      </c>
      <c r="C23" s="91"/>
      <c r="D23" s="91" t="s">
        <v>40</v>
      </c>
      <c r="E23" s="51">
        <v>12.516</v>
      </c>
      <c r="F23" s="52">
        <v>0</v>
      </c>
      <c r="G23" s="91">
        <v>12.516</v>
      </c>
      <c r="H23" s="103" t="s">
        <v>943</v>
      </c>
      <c r="I23" s="103">
        <v>0</v>
      </c>
      <c r="J23" s="95" t="s">
        <v>52</v>
      </c>
      <c r="K23" s="51" t="s">
        <v>15</v>
      </c>
      <c r="N23" s="135"/>
      <c r="O23"/>
      <c r="P23"/>
      <c r="T23"/>
      <c r="U23"/>
    </row>
    <row r="24" spans="1:21" ht="78.75" x14ac:dyDescent="0.15">
      <c r="A24" s="53"/>
      <c r="B24" s="91" t="s">
        <v>53</v>
      </c>
      <c r="C24" s="91"/>
      <c r="D24" s="91" t="s">
        <v>40</v>
      </c>
      <c r="E24" s="165">
        <v>1.08</v>
      </c>
      <c r="F24" s="52">
        <v>0</v>
      </c>
      <c r="G24" s="165">
        <v>1.08</v>
      </c>
      <c r="H24" s="103" t="s">
        <v>943</v>
      </c>
      <c r="I24" s="103">
        <v>0</v>
      </c>
      <c r="J24" s="95" t="s">
        <v>54</v>
      </c>
      <c r="K24" s="51" t="s">
        <v>952</v>
      </c>
      <c r="N24" s="135"/>
      <c r="O24"/>
      <c r="P24"/>
      <c r="T24"/>
      <c r="U24"/>
    </row>
    <row r="25" spans="1:21" ht="67.5" x14ac:dyDescent="0.15">
      <c r="A25" s="53"/>
      <c r="B25" s="91" t="s">
        <v>55</v>
      </c>
      <c r="C25" s="91"/>
      <c r="D25" s="91" t="s">
        <v>12</v>
      </c>
      <c r="E25" s="51">
        <v>3.4359999999999999</v>
      </c>
      <c r="F25" s="52">
        <v>2.7189999999999999</v>
      </c>
      <c r="G25" s="91">
        <v>0.71699999999999997</v>
      </c>
      <c r="H25" s="91" t="s">
        <v>17</v>
      </c>
      <c r="I25" s="103">
        <v>0</v>
      </c>
      <c r="J25" s="95" t="s">
        <v>999</v>
      </c>
      <c r="K25" s="51" t="s">
        <v>19</v>
      </c>
      <c r="N25"/>
      <c r="O25"/>
      <c r="P25"/>
      <c r="T25"/>
      <c r="U25"/>
    </row>
    <row r="26" spans="1:21" ht="45" x14ac:dyDescent="0.15">
      <c r="A26" s="53"/>
      <c r="B26" s="91" t="s">
        <v>57</v>
      </c>
      <c r="C26" s="91"/>
      <c r="D26" s="91" t="s">
        <v>12</v>
      </c>
      <c r="E26" s="51">
        <v>3.762</v>
      </c>
      <c r="F26" s="52">
        <v>3.11</v>
      </c>
      <c r="G26" s="91">
        <v>0.65200000000000002</v>
      </c>
      <c r="H26" s="91" t="s">
        <v>17</v>
      </c>
      <c r="I26" s="103">
        <v>0</v>
      </c>
      <c r="J26" s="95" t="s">
        <v>998</v>
      </c>
      <c r="K26" s="51" t="s">
        <v>19</v>
      </c>
      <c r="N26"/>
      <c r="O26"/>
      <c r="P26"/>
      <c r="T26"/>
      <c r="U26" s="1"/>
    </row>
    <row r="27" spans="1:21" x14ac:dyDescent="0.15">
      <c r="A27" s="53"/>
      <c r="B27" s="91" t="s">
        <v>59</v>
      </c>
      <c r="C27" s="91" t="s">
        <v>60</v>
      </c>
      <c r="D27" s="91" t="s">
        <v>12</v>
      </c>
      <c r="E27" s="103">
        <v>3.2280000000000002</v>
      </c>
      <c r="F27" s="104">
        <v>2.532</v>
      </c>
      <c r="G27" s="91">
        <v>0.69599999999999995</v>
      </c>
      <c r="H27" s="103" t="s">
        <v>943</v>
      </c>
      <c r="I27" s="103">
        <v>0</v>
      </c>
      <c r="J27" s="95" t="s">
        <v>61</v>
      </c>
      <c r="K27" s="51" t="s">
        <v>952</v>
      </c>
      <c r="N27"/>
      <c r="O27"/>
      <c r="P27"/>
      <c r="T27"/>
      <c r="U27"/>
    </row>
    <row r="28" spans="1:21" ht="78.75" x14ac:dyDescent="0.15">
      <c r="A28" s="53"/>
      <c r="B28" s="91" t="s">
        <v>59</v>
      </c>
      <c r="C28" s="91" t="s">
        <v>62</v>
      </c>
      <c r="D28" s="91" t="s">
        <v>12</v>
      </c>
      <c r="E28" s="164">
        <v>0.28999999999999998</v>
      </c>
      <c r="F28" s="167">
        <v>1.7999999999999999E-2</v>
      </c>
      <c r="G28" s="164">
        <v>0.27100000000000002</v>
      </c>
      <c r="H28" s="103" t="s">
        <v>943</v>
      </c>
      <c r="I28" s="160">
        <v>2.4769999999999999</v>
      </c>
      <c r="J28" s="95" t="s">
        <v>951</v>
      </c>
      <c r="K28" s="51" t="s">
        <v>952</v>
      </c>
      <c r="N28"/>
      <c r="O28"/>
      <c r="P28"/>
      <c r="T28"/>
      <c r="U28"/>
    </row>
    <row r="29" spans="1:21" x14ac:dyDescent="0.15">
      <c r="A29" s="185" t="s">
        <v>64</v>
      </c>
      <c r="B29" s="185"/>
      <c r="C29" s="185"/>
      <c r="D29" s="185"/>
      <c r="E29" s="185"/>
      <c r="F29" s="185"/>
      <c r="G29" s="185"/>
      <c r="H29" s="185"/>
      <c r="I29" s="185"/>
      <c r="J29" s="185"/>
      <c r="K29" s="185"/>
    </row>
    <row r="30" spans="1:21" x14ac:dyDescent="0.15">
      <c r="A30" s="53"/>
      <c r="B30" s="177" t="s">
        <v>65</v>
      </c>
      <c r="C30" s="178"/>
      <c r="D30" s="51" t="s">
        <v>40</v>
      </c>
      <c r="E30" s="91"/>
      <c r="F30" s="91">
        <v>3.13</v>
      </c>
      <c r="G30" s="91"/>
      <c r="H30" s="51" t="s">
        <v>1001</v>
      </c>
      <c r="I30" s="51"/>
      <c r="J30" s="52" t="s">
        <v>899</v>
      </c>
      <c r="K30" s="51" t="s">
        <v>67</v>
      </c>
      <c r="N30" s="134"/>
    </row>
    <row r="31" spans="1:21" x14ac:dyDescent="0.15">
      <c r="A31" s="53"/>
      <c r="B31" s="177" t="s">
        <v>68</v>
      </c>
      <c r="C31" s="178"/>
      <c r="D31" s="51" t="s">
        <v>40</v>
      </c>
      <c r="E31" s="91"/>
      <c r="F31" s="91">
        <v>2.1179999999999999</v>
      </c>
      <c r="G31" s="91"/>
      <c r="H31" s="51" t="s">
        <v>1001</v>
      </c>
      <c r="I31" s="51"/>
      <c r="J31" s="52" t="s">
        <v>900</v>
      </c>
      <c r="K31" s="51" t="s">
        <v>67</v>
      </c>
      <c r="N31" s="137"/>
    </row>
    <row r="32" spans="1:21" x14ac:dyDescent="0.15">
      <c r="A32" s="53"/>
      <c r="B32" s="177" t="s">
        <v>69</v>
      </c>
      <c r="C32" s="178"/>
      <c r="D32" s="51" t="s">
        <v>40</v>
      </c>
      <c r="E32" s="91"/>
      <c r="F32" s="91">
        <v>2.8250000000000002</v>
      </c>
      <c r="G32" s="91"/>
      <c r="H32" s="51" t="s">
        <v>1001</v>
      </c>
      <c r="I32" s="51"/>
      <c r="J32" s="52" t="s">
        <v>901</v>
      </c>
      <c r="K32" s="51" t="s">
        <v>67</v>
      </c>
      <c r="N32" s="137"/>
    </row>
    <row r="33" spans="1:16" x14ac:dyDescent="0.15">
      <c r="A33" s="53"/>
      <c r="B33" s="177" t="s">
        <v>70</v>
      </c>
      <c r="C33" s="178"/>
      <c r="D33" s="51" t="s">
        <v>40</v>
      </c>
      <c r="E33" s="91"/>
      <c r="F33" s="91">
        <v>3.0990000000000002</v>
      </c>
      <c r="G33" s="91"/>
      <c r="H33" s="51" t="s">
        <v>1001</v>
      </c>
      <c r="I33" s="51"/>
      <c r="J33" s="52" t="s">
        <v>902</v>
      </c>
      <c r="K33" s="51" t="s">
        <v>67</v>
      </c>
      <c r="N33" s="137"/>
    </row>
    <row r="34" spans="1:16" x14ac:dyDescent="0.15">
      <c r="A34" s="53"/>
      <c r="B34" s="177" t="s">
        <v>71</v>
      </c>
      <c r="C34" s="178"/>
      <c r="D34" s="51" t="s">
        <v>40</v>
      </c>
      <c r="E34" s="91"/>
      <c r="F34" s="91">
        <v>2.7930000000000001</v>
      </c>
      <c r="G34" s="91"/>
      <c r="H34" s="51" t="s">
        <v>1001</v>
      </c>
      <c r="I34" s="51"/>
      <c r="J34" s="52" t="s">
        <v>903</v>
      </c>
      <c r="K34" s="51" t="s">
        <v>67</v>
      </c>
      <c r="N34" s="137"/>
    </row>
    <row r="35" spans="1:16" x14ac:dyDescent="0.15">
      <c r="A35" s="53"/>
      <c r="B35" s="177" t="s">
        <v>72</v>
      </c>
      <c r="C35" s="178"/>
      <c r="D35" s="51" t="s">
        <v>40</v>
      </c>
      <c r="E35" s="91"/>
      <c r="F35" s="91">
        <v>2.7839999999999998</v>
      </c>
      <c r="G35" s="91"/>
      <c r="H35" s="51" t="s">
        <v>1001</v>
      </c>
      <c r="I35" s="51"/>
      <c r="J35" s="52" t="s">
        <v>904</v>
      </c>
      <c r="K35" s="51" t="s">
        <v>67</v>
      </c>
      <c r="N35" s="137"/>
    </row>
    <row r="36" spans="1:16" x14ac:dyDescent="0.15">
      <c r="A36" s="53"/>
      <c r="B36" s="177" t="s">
        <v>73</v>
      </c>
      <c r="C36" s="178"/>
      <c r="D36" s="51" t="s">
        <v>40</v>
      </c>
      <c r="E36" s="91"/>
      <c r="F36" s="91">
        <v>3.2250000000000001</v>
      </c>
      <c r="G36" s="91"/>
      <c r="H36" s="51" t="s">
        <v>1001</v>
      </c>
      <c r="I36" s="51"/>
      <c r="J36" s="52" t="s">
        <v>901</v>
      </c>
      <c r="K36" s="51" t="s">
        <v>67</v>
      </c>
      <c r="N36" s="137"/>
    </row>
    <row r="37" spans="1:16" x14ac:dyDescent="0.15">
      <c r="A37" s="53"/>
      <c r="B37" s="177" t="s">
        <v>74</v>
      </c>
      <c r="C37" s="178"/>
      <c r="D37" s="51" t="s">
        <v>40</v>
      </c>
      <c r="E37" s="91"/>
      <c r="F37" s="91">
        <v>3.3809999999999998</v>
      </c>
      <c r="G37" s="91"/>
      <c r="H37" s="51" t="s">
        <v>1001</v>
      </c>
      <c r="I37" s="51"/>
      <c r="J37" s="52" t="s">
        <v>905</v>
      </c>
      <c r="K37" s="51" t="s">
        <v>67</v>
      </c>
      <c r="N37" s="137"/>
    </row>
    <row r="38" spans="1:16" x14ac:dyDescent="0.15">
      <c r="A38" s="53"/>
      <c r="B38" s="177" t="s">
        <v>75</v>
      </c>
      <c r="C38" s="178"/>
      <c r="D38" s="51" t="s">
        <v>40</v>
      </c>
      <c r="E38" s="91"/>
      <c r="F38" s="91">
        <v>3.0350000000000001</v>
      </c>
      <c r="G38" s="91"/>
      <c r="H38" s="51" t="s">
        <v>1001</v>
      </c>
      <c r="I38" s="51"/>
      <c r="J38" s="52" t="s">
        <v>906</v>
      </c>
      <c r="K38" s="51" t="s">
        <v>67</v>
      </c>
      <c r="N38" s="137"/>
    </row>
    <row r="39" spans="1:16" x14ac:dyDescent="0.15">
      <c r="A39" s="53"/>
      <c r="B39" s="177" t="s">
        <v>76</v>
      </c>
      <c r="C39" s="178"/>
      <c r="D39" s="51" t="s">
        <v>40</v>
      </c>
      <c r="E39" s="91"/>
      <c r="F39" s="91">
        <v>3.4319999999999999</v>
      </c>
      <c r="G39" s="91"/>
      <c r="H39" s="51" t="s">
        <v>1001</v>
      </c>
      <c r="I39" s="51"/>
      <c r="J39" s="52" t="s">
        <v>907</v>
      </c>
      <c r="K39" s="51" t="s">
        <v>67</v>
      </c>
      <c r="N39" s="137"/>
    </row>
    <row r="40" spans="1:16" x14ac:dyDescent="0.15">
      <c r="A40" s="53"/>
      <c r="B40" s="177" t="s">
        <v>77</v>
      </c>
      <c r="C40" s="178"/>
      <c r="D40" s="51" t="s">
        <v>40</v>
      </c>
      <c r="E40" s="91"/>
      <c r="F40" s="91">
        <v>3.1520000000000001</v>
      </c>
      <c r="G40" s="91"/>
      <c r="H40" s="51" t="s">
        <v>1001</v>
      </c>
      <c r="I40" s="51"/>
      <c r="J40" s="52" t="s">
        <v>908</v>
      </c>
      <c r="K40" s="51" t="s">
        <v>67</v>
      </c>
      <c r="N40" s="137"/>
    </row>
    <row r="41" spans="1:16" x14ac:dyDescent="0.15">
      <c r="A41" s="53"/>
      <c r="B41" s="177" t="s">
        <v>78</v>
      </c>
      <c r="C41" s="178"/>
      <c r="D41" s="51" t="s">
        <v>40</v>
      </c>
      <c r="E41" s="91"/>
      <c r="F41" s="91">
        <v>2.911</v>
      </c>
      <c r="G41" s="91"/>
      <c r="H41" s="51" t="s">
        <v>1001</v>
      </c>
      <c r="I41" s="51"/>
      <c r="J41" s="52" t="s">
        <v>904</v>
      </c>
      <c r="K41" s="51" t="s">
        <v>79</v>
      </c>
      <c r="M41" s="123">
        <f>64.4*45.2/1000</f>
        <v>2.9108800000000006</v>
      </c>
      <c r="N41" s="137"/>
    </row>
    <row r="42" spans="1:16" x14ac:dyDescent="0.15">
      <c r="A42" s="53"/>
      <c r="B42" s="177" t="s">
        <v>80</v>
      </c>
      <c r="C42" s="178"/>
      <c r="D42" s="51" t="s">
        <v>40</v>
      </c>
      <c r="E42" s="91"/>
      <c r="F42" s="91">
        <v>2.7930000000000001</v>
      </c>
      <c r="G42" s="91"/>
      <c r="H42" s="51" t="s">
        <v>1001</v>
      </c>
      <c r="I42" s="51"/>
      <c r="J42" s="52" t="s">
        <v>904</v>
      </c>
      <c r="K42" s="51" t="s">
        <v>79</v>
      </c>
      <c r="M42" s="96"/>
      <c r="N42" s="137"/>
    </row>
    <row r="43" spans="1:16" x14ac:dyDescent="0.15">
      <c r="A43" s="53"/>
      <c r="B43" s="177" t="s">
        <v>81</v>
      </c>
      <c r="C43" s="178"/>
      <c r="D43" s="51" t="s">
        <v>40</v>
      </c>
      <c r="E43" s="91"/>
      <c r="F43" s="91">
        <v>2.9470000000000001</v>
      </c>
      <c r="G43" s="91"/>
      <c r="H43" s="51" t="s">
        <v>1001</v>
      </c>
      <c r="I43" s="51"/>
      <c r="J43" s="52" t="s">
        <v>909</v>
      </c>
      <c r="K43" s="51" t="s">
        <v>67</v>
      </c>
      <c r="N43" s="137"/>
    </row>
    <row r="44" spans="1:16" x14ac:dyDescent="0.15">
      <c r="A44" s="53"/>
      <c r="B44" s="177" t="s">
        <v>82</v>
      </c>
      <c r="C44" s="178"/>
      <c r="D44" s="51" t="s">
        <v>40</v>
      </c>
      <c r="E44" s="91"/>
      <c r="F44" s="91">
        <v>2.88</v>
      </c>
      <c r="G44" s="91"/>
      <c r="H44" s="51" t="s">
        <v>1001</v>
      </c>
      <c r="I44" s="51"/>
      <c r="J44" s="52" t="s">
        <v>910</v>
      </c>
      <c r="K44" s="51" t="s">
        <v>67</v>
      </c>
      <c r="N44" s="137"/>
    </row>
    <row r="45" spans="1:16" x14ac:dyDescent="0.15">
      <c r="A45" s="53"/>
      <c r="B45" s="177" t="s">
        <v>83</v>
      </c>
      <c r="C45" s="178"/>
      <c r="D45" s="51" t="s">
        <v>40</v>
      </c>
      <c r="E45" s="91"/>
      <c r="F45" s="91">
        <v>2.6880000000000002</v>
      </c>
      <c r="G45" s="91"/>
      <c r="H45" s="51" t="s">
        <v>1001</v>
      </c>
      <c r="I45" s="51"/>
      <c r="J45" s="52" t="s">
        <v>911</v>
      </c>
      <c r="K45" s="51" t="s">
        <v>67</v>
      </c>
      <c r="N45" s="137"/>
    </row>
    <row r="46" spans="1:16" x14ac:dyDescent="0.15">
      <c r="A46" s="53"/>
      <c r="B46" s="177" t="s">
        <v>84</v>
      </c>
      <c r="C46" s="178"/>
      <c r="D46" s="51" t="s">
        <v>40</v>
      </c>
      <c r="E46" s="91"/>
      <c r="F46" s="91">
        <v>2.7280000000000002</v>
      </c>
      <c r="G46" s="91"/>
      <c r="H46" s="51" t="s">
        <v>1001</v>
      </c>
      <c r="I46" s="51"/>
      <c r="J46" s="52" t="s">
        <v>911</v>
      </c>
      <c r="K46" s="51" t="s">
        <v>67</v>
      </c>
      <c r="N46" s="137"/>
    </row>
    <row r="47" spans="1:16" x14ac:dyDescent="0.15">
      <c r="A47" s="53"/>
      <c r="B47" s="177" t="s">
        <v>85</v>
      </c>
      <c r="C47" s="178"/>
      <c r="D47" s="51" t="s">
        <v>40</v>
      </c>
      <c r="E47" s="91"/>
      <c r="F47" s="91">
        <v>2.5680000000000001</v>
      </c>
      <c r="G47" s="91"/>
      <c r="H47" s="51" t="s">
        <v>1001</v>
      </c>
      <c r="I47" s="51"/>
      <c r="J47" s="52" t="s">
        <v>911</v>
      </c>
      <c r="K47" s="51" t="s">
        <v>67</v>
      </c>
      <c r="N47" s="137"/>
    </row>
    <row r="48" spans="1:16" x14ac:dyDescent="0.15">
      <c r="A48" s="53"/>
      <c r="B48" s="177" t="s">
        <v>86</v>
      </c>
      <c r="C48" s="178"/>
      <c r="D48" s="51" t="s">
        <v>40</v>
      </c>
      <c r="E48" s="91"/>
      <c r="F48" s="91">
        <v>2.2989999999999999</v>
      </c>
      <c r="G48" s="91"/>
      <c r="H48" s="51" t="s">
        <v>1001</v>
      </c>
      <c r="I48" s="51"/>
      <c r="J48" s="52" t="s">
        <v>912</v>
      </c>
      <c r="K48" s="51" t="s">
        <v>87</v>
      </c>
      <c r="M48" s="96"/>
      <c r="N48" s="138"/>
      <c r="P48" s="96"/>
    </row>
    <row r="49" spans="1:14" x14ac:dyDescent="0.15">
      <c r="A49" s="53"/>
      <c r="B49" s="177" t="s">
        <v>88</v>
      </c>
      <c r="C49" s="178"/>
      <c r="D49" s="51" t="s">
        <v>40</v>
      </c>
      <c r="E49" s="91"/>
      <c r="F49" s="91">
        <v>1.8160000000000001</v>
      </c>
      <c r="G49" s="91"/>
      <c r="H49" s="51" t="s">
        <v>1001</v>
      </c>
      <c r="I49" s="51"/>
      <c r="J49" s="52" t="s">
        <v>913</v>
      </c>
      <c r="K49" s="51" t="s">
        <v>67</v>
      </c>
      <c r="N49" s="134"/>
    </row>
    <row r="50" spans="1:14" x14ac:dyDescent="0.15">
      <c r="A50" s="53"/>
      <c r="B50" s="177" t="s">
        <v>89</v>
      </c>
      <c r="C50" s="178"/>
      <c r="D50" s="51" t="s">
        <v>40</v>
      </c>
      <c r="E50" s="91"/>
      <c r="F50" s="91">
        <v>2.02</v>
      </c>
      <c r="G50" s="91"/>
      <c r="H50" s="51" t="s">
        <v>1001</v>
      </c>
      <c r="I50" s="51"/>
      <c r="J50" s="52" t="s">
        <v>914</v>
      </c>
      <c r="K50" s="51" t="s">
        <v>67</v>
      </c>
      <c r="N50" s="137"/>
    </row>
    <row r="51" spans="1:14" x14ac:dyDescent="0.15">
      <c r="A51" s="53"/>
      <c r="B51" s="177" t="s">
        <v>90</v>
      </c>
      <c r="C51" s="178"/>
      <c r="D51" s="51" t="s">
        <v>40</v>
      </c>
      <c r="E51" s="91"/>
      <c r="F51" s="91">
        <v>0.95199999999999996</v>
      </c>
      <c r="G51" s="91"/>
      <c r="H51" s="51" t="s">
        <v>1001</v>
      </c>
      <c r="I51" s="51"/>
      <c r="J51" s="52" t="s">
        <v>915</v>
      </c>
      <c r="K51" s="51" t="s">
        <v>67</v>
      </c>
      <c r="N51" s="134"/>
    </row>
    <row r="52" spans="1:14" x14ac:dyDescent="0.15">
      <c r="A52" s="53"/>
      <c r="B52" s="177" t="s">
        <v>91</v>
      </c>
      <c r="C52" s="178"/>
      <c r="D52" s="51" t="s">
        <v>40</v>
      </c>
      <c r="E52" s="91"/>
      <c r="F52" s="91">
        <v>1.0349999999999999</v>
      </c>
      <c r="G52" s="91"/>
      <c r="H52" s="51" t="s">
        <v>1001</v>
      </c>
      <c r="I52" s="51"/>
      <c r="J52" s="52" t="s">
        <v>916</v>
      </c>
      <c r="K52" s="51" t="s">
        <v>67</v>
      </c>
      <c r="N52" s="137"/>
    </row>
    <row r="53" spans="1:14" ht="25.5" customHeight="1" x14ac:dyDescent="0.15">
      <c r="A53" s="53"/>
      <c r="B53" s="186" t="s">
        <v>92</v>
      </c>
      <c r="C53" s="187"/>
      <c r="D53" s="51" t="s">
        <v>40</v>
      </c>
      <c r="E53" s="91"/>
      <c r="F53" s="91">
        <v>2.0179999999999998</v>
      </c>
      <c r="G53" s="91"/>
      <c r="H53" s="51" t="s">
        <v>1001</v>
      </c>
      <c r="I53" s="51"/>
      <c r="J53" s="52" t="s">
        <v>917</v>
      </c>
      <c r="K53" s="51" t="s">
        <v>67</v>
      </c>
      <c r="N53" s="134"/>
    </row>
    <row r="54" spans="1:14" ht="101.25" x14ac:dyDescent="0.15">
      <c r="A54" s="53"/>
      <c r="B54" s="177" t="s">
        <v>93</v>
      </c>
      <c r="C54" s="178"/>
      <c r="D54" s="51" t="s">
        <v>94</v>
      </c>
      <c r="E54" s="91">
        <f>G54+F54</f>
        <v>2.1339999999999999</v>
      </c>
      <c r="F54" s="91">
        <v>1.7789999999999999</v>
      </c>
      <c r="G54" s="91">
        <v>0.35499999999999998</v>
      </c>
      <c r="H54" s="51" t="s">
        <v>95</v>
      </c>
      <c r="I54" s="103">
        <v>0</v>
      </c>
      <c r="J54" s="52" t="s">
        <v>96</v>
      </c>
      <c r="K54" s="51" t="s">
        <v>87</v>
      </c>
      <c r="M54" s="96"/>
      <c r="N54" s="137"/>
    </row>
    <row r="55" spans="1:14" ht="112.5" x14ac:dyDescent="0.15">
      <c r="A55" s="53"/>
      <c r="B55" s="186" t="s">
        <v>93</v>
      </c>
      <c r="C55" s="187"/>
      <c r="D55" s="51" t="s">
        <v>97</v>
      </c>
      <c r="E55" s="91">
        <f>F55+G55</f>
        <v>67.28</v>
      </c>
      <c r="F55" s="91">
        <v>56.2</v>
      </c>
      <c r="G55" s="91">
        <v>11.08</v>
      </c>
      <c r="H55" s="51" t="s">
        <v>98</v>
      </c>
      <c r="I55" s="103">
        <v>0</v>
      </c>
      <c r="J55" s="26" t="s">
        <v>99</v>
      </c>
      <c r="K55" s="51" t="s">
        <v>87</v>
      </c>
      <c r="M55" s="96"/>
    </row>
    <row r="56" spans="1:14" x14ac:dyDescent="0.15">
      <c r="A56" s="53"/>
      <c r="B56" s="177" t="s">
        <v>100</v>
      </c>
      <c r="C56" s="178"/>
      <c r="D56" s="51" t="s">
        <v>12</v>
      </c>
      <c r="E56" s="91">
        <v>1.7250000000000001</v>
      </c>
      <c r="F56" s="91">
        <v>1.53</v>
      </c>
      <c r="G56" s="91">
        <v>0.19500000000000001</v>
      </c>
      <c r="H56" s="51" t="s">
        <v>101</v>
      </c>
      <c r="I56" s="103">
        <v>0</v>
      </c>
      <c r="J56" s="52"/>
      <c r="K56" s="51" t="s">
        <v>67</v>
      </c>
    </row>
    <row r="57" spans="1:14" ht="90" x14ac:dyDescent="0.15">
      <c r="A57" s="53"/>
      <c r="B57" s="188" t="s">
        <v>1000</v>
      </c>
      <c r="C57" s="189"/>
      <c r="D57" s="103" t="s">
        <v>12</v>
      </c>
      <c r="E57" s="165">
        <v>0.50900000000000001</v>
      </c>
      <c r="F57" s="165">
        <v>0</v>
      </c>
      <c r="G57" s="165">
        <v>0.50900000000000001</v>
      </c>
      <c r="H57" s="103"/>
      <c r="I57" s="103">
        <v>1.53</v>
      </c>
      <c r="J57" s="104" t="s">
        <v>1002</v>
      </c>
      <c r="K57" s="103" t="s">
        <v>952</v>
      </c>
    </row>
    <row r="58" spans="1:14" ht="45" x14ac:dyDescent="0.15">
      <c r="A58" s="53"/>
      <c r="B58" s="177" t="s">
        <v>102</v>
      </c>
      <c r="C58" s="178"/>
      <c r="D58" s="51" t="s">
        <v>94</v>
      </c>
      <c r="E58" s="91">
        <v>0.39800000000000002</v>
      </c>
      <c r="F58" s="91">
        <v>0</v>
      </c>
      <c r="G58" s="91">
        <v>0.39800000000000002</v>
      </c>
      <c r="H58" s="51" t="s">
        <v>103</v>
      </c>
      <c r="I58" s="103">
        <v>1.7789999999999999</v>
      </c>
      <c r="J58" s="52" t="s">
        <v>920</v>
      </c>
      <c r="K58" s="51" t="s">
        <v>922</v>
      </c>
    </row>
    <row r="59" spans="1:14" ht="45" x14ac:dyDescent="0.15">
      <c r="A59" s="53"/>
      <c r="B59" s="177" t="s">
        <v>105</v>
      </c>
      <c r="C59" s="178"/>
      <c r="D59" s="51" t="s">
        <v>94</v>
      </c>
      <c r="E59" s="91">
        <v>1.0389999999999999</v>
      </c>
      <c r="F59" s="91">
        <v>0</v>
      </c>
      <c r="G59" s="91">
        <v>1.0389999999999999</v>
      </c>
      <c r="H59" s="51" t="s">
        <v>106</v>
      </c>
      <c r="I59" s="103">
        <v>1.7789999999999999</v>
      </c>
      <c r="J59" s="52" t="s">
        <v>920</v>
      </c>
      <c r="K59" s="51" t="s">
        <v>922</v>
      </c>
    </row>
    <row r="60" spans="1:14" ht="45" x14ac:dyDescent="0.15">
      <c r="A60" s="53"/>
      <c r="B60" s="186" t="s">
        <v>108</v>
      </c>
      <c r="C60" s="187"/>
      <c r="D60" s="51" t="s">
        <v>94</v>
      </c>
      <c r="E60" s="91">
        <v>0.46100000000000002</v>
      </c>
      <c r="F60" s="91">
        <v>0</v>
      </c>
      <c r="G60" s="91">
        <v>0.46100000000000002</v>
      </c>
      <c r="H60" s="51" t="s">
        <v>106</v>
      </c>
      <c r="I60" s="103">
        <v>1.7789999999999999</v>
      </c>
      <c r="J60" s="52" t="s">
        <v>920</v>
      </c>
      <c r="K60" s="51" t="s">
        <v>922</v>
      </c>
    </row>
    <row r="61" spans="1:14" ht="45" x14ac:dyDescent="0.15">
      <c r="A61" s="53"/>
      <c r="B61" s="177" t="s">
        <v>109</v>
      </c>
      <c r="C61" s="178"/>
      <c r="D61" s="51" t="s">
        <v>94</v>
      </c>
      <c r="E61" s="91">
        <v>0.85899999999999999</v>
      </c>
      <c r="F61" s="91">
        <v>0</v>
      </c>
      <c r="G61" s="91">
        <v>0.85899999999999999</v>
      </c>
      <c r="H61" s="51" t="s">
        <v>106</v>
      </c>
      <c r="I61" s="103">
        <v>1.7789999999999999</v>
      </c>
      <c r="J61" s="52" t="s">
        <v>920</v>
      </c>
      <c r="K61" s="51" t="s">
        <v>922</v>
      </c>
    </row>
    <row r="62" spans="1:14" ht="56.25" x14ac:dyDescent="0.15">
      <c r="A62" s="53"/>
      <c r="B62" s="177" t="s">
        <v>110</v>
      </c>
      <c r="C62" s="178"/>
      <c r="D62" s="51" t="s">
        <v>94</v>
      </c>
      <c r="E62" s="91">
        <v>0.72299999999999998</v>
      </c>
      <c r="F62" s="91">
        <v>0</v>
      </c>
      <c r="G62" s="91">
        <v>0.72299999999999998</v>
      </c>
      <c r="H62" s="51" t="s">
        <v>106</v>
      </c>
      <c r="I62" s="103">
        <v>1.7789999999999999</v>
      </c>
      <c r="J62" s="52" t="s">
        <v>921</v>
      </c>
      <c r="K62" s="51" t="s">
        <v>107</v>
      </c>
    </row>
    <row r="63" spans="1:14" ht="135" x14ac:dyDescent="0.15">
      <c r="A63" s="53" t="s">
        <v>112</v>
      </c>
      <c r="B63" s="177" t="s">
        <v>113</v>
      </c>
      <c r="C63" s="178"/>
      <c r="D63" s="51" t="s">
        <v>114</v>
      </c>
      <c r="E63" s="91">
        <v>6.2E-2</v>
      </c>
      <c r="F63" s="91">
        <v>8.9999999999999993E-3</v>
      </c>
      <c r="G63" s="91">
        <v>5.2999999999999999E-2</v>
      </c>
      <c r="H63" s="51" t="s">
        <v>115</v>
      </c>
      <c r="I63" s="103">
        <v>1.833</v>
      </c>
      <c r="J63" s="52" t="s">
        <v>116</v>
      </c>
      <c r="K63" s="51" t="s">
        <v>117</v>
      </c>
    </row>
    <row r="64" spans="1:14" ht="90" x14ac:dyDescent="0.15">
      <c r="A64" s="53"/>
      <c r="B64" s="177" t="s">
        <v>118</v>
      </c>
      <c r="C64" s="178"/>
      <c r="D64" s="51" t="s">
        <v>114</v>
      </c>
      <c r="E64" s="91">
        <v>5.3999999999999999E-2</v>
      </c>
      <c r="F64" s="91">
        <v>8.9999999999999993E-3</v>
      </c>
      <c r="G64" s="91">
        <v>4.4999999999999998E-2</v>
      </c>
      <c r="H64" s="51" t="s">
        <v>115</v>
      </c>
      <c r="I64" s="103">
        <v>1.833</v>
      </c>
      <c r="J64" s="52" t="s">
        <v>119</v>
      </c>
      <c r="K64" s="51" t="s">
        <v>117</v>
      </c>
    </row>
    <row r="65" spans="1:16" ht="101.25" x14ac:dyDescent="0.15">
      <c r="A65" s="53"/>
      <c r="B65" s="177" t="s">
        <v>120</v>
      </c>
      <c r="C65" s="178"/>
      <c r="D65" s="51" t="s">
        <v>114</v>
      </c>
      <c r="E65" s="91">
        <v>3.5000000000000003E-2</v>
      </c>
      <c r="F65" s="91">
        <v>6.0000000000000001E-3</v>
      </c>
      <c r="G65" s="91">
        <v>2.9000000000000001E-2</v>
      </c>
      <c r="H65" s="51" t="s">
        <v>115</v>
      </c>
      <c r="I65" s="103">
        <v>1.833</v>
      </c>
      <c r="J65" s="52" t="s">
        <v>121</v>
      </c>
      <c r="K65" s="51" t="s">
        <v>117</v>
      </c>
    </row>
    <row r="66" spans="1:16" ht="101.25" x14ac:dyDescent="0.15">
      <c r="A66" s="53"/>
      <c r="B66" s="177" t="s">
        <v>122</v>
      </c>
      <c r="C66" s="178"/>
      <c r="D66" s="51" t="s">
        <v>114</v>
      </c>
      <c r="E66" s="91">
        <v>0.55600000000000005</v>
      </c>
      <c r="F66" s="91">
        <v>6.0000000000000001E-3</v>
      </c>
      <c r="G66" s="91">
        <v>0.55000000000000004</v>
      </c>
      <c r="H66" s="51" t="s">
        <v>115</v>
      </c>
      <c r="I66" s="103">
        <v>1.833</v>
      </c>
      <c r="J66" s="52" t="s">
        <v>123</v>
      </c>
      <c r="K66" s="51" t="s">
        <v>117</v>
      </c>
    </row>
    <row r="67" spans="1:16" ht="90" x14ac:dyDescent="0.15">
      <c r="A67" s="53"/>
      <c r="B67" s="177" t="s">
        <v>124</v>
      </c>
      <c r="C67" s="178"/>
      <c r="D67" s="51" t="s">
        <v>114</v>
      </c>
      <c r="E67" s="91">
        <v>7.6999999999999999E-2</v>
      </c>
      <c r="F67" s="91">
        <v>8.9999999999999993E-3</v>
      </c>
      <c r="G67" s="91">
        <v>6.8000000000000005E-2</v>
      </c>
      <c r="H67" s="51" t="s">
        <v>115</v>
      </c>
      <c r="I67" s="103">
        <v>1.833</v>
      </c>
      <c r="J67" s="52" t="s">
        <v>125</v>
      </c>
      <c r="K67" s="51" t="s">
        <v>117</v>
      </c>
    </row>
    <row r="68" spans="1:16" x14ac:dyDescent="0.15">
      <c r="A68" s="185" t="s">
        <v>126</v>
      </c>
      <c r="B68" s="185"/>
      <c r="C68" s="185"/>
      <c r="D68" s="185"/>
      <c r="E68" s="185"/>
      <c r="F68" s="185"/>
      <c r="G68" s="185"/>
      <c r="H68" s="185"/>
      <c r="I68" s="185"/>
      <c r="J68" s="185"/>
      <c r="K68" s="185"/>
      <c r="N68" s="135"/>
    </row>
    <row r="69" spans="1:16" ht="90" x14ac:dyDescent="0.15">
      <c r="A69" s="53"/>
      <c r="B69" s="92" t="s">
        <v>127</v>
      </c>
      <c r="C69" s="93"/>
      <c r="D69" s="51"/>
      <c r="E69" s="51" t="s">
        <v>128</v>
      </c>
      <c r="F69" s="51" t="s">
        <v>129</v>
      </c>
      <c r="G69" s="164">
        <v>4.8000000000000001E-2</v>
      </c>
      <c r="H69" s="52" t="s">
        <v>130</v>
      </c>
      <c r="I69" s="52"/>
      <c r="J69" s="52" t="s">
        <v>131</v>
      </c>
      <c r="K69" s="163">
        <v>45658</v>
      </c>
      <c r="P69" s="28"/>
    </row>
    <row r="70" spans="1:16" ht="56.25" x14ac:dyDescent="0.15">
      <c r="A70" s="53"/>
      <c r="B70" s="92" t="s">
        <v>132</v>
      </c>
      <c r="C70" s="93"/>
      <c r="D70" s="51" t="s">
        <v>133</v>
      </c>
      <c r="E70" s="164">
        <f>F70+G70</f>
        <v>0.497</v>
      </c>
      <c r="F70" s="164">
        <v>0.41399999999999998</v>
      </c>
      <c r="G70" s="164">
        <v>8.3000000000000004E-2</v>
      </c>
      <c r="H70" s="52" t="s">
        <v>130</v>
      </c>
      <c r="I70" s="52"/>
      <c r="J70" s="104" t="s">
        <v>934</v>
      </c>
      <c r="K70" s="163">
        <v>45658</v>
      </c>
      <c r="N70" s="134"/>
    </row>
    <row r="71" spans="1:16" ht="67.5" x14ac:dyDescent="0.15">
      <c r="A71" s="53"/>
      <c r="B71" s="92" t="s">
        <v>135</v>
      </c>
      <c r="C71" s="93"/>
      <c r="D71" s="51" t="s">
        <v>133</v>
      </c>
      <c r="E71" s="164">
        <f>F71+G71</f>
        <v>0.26800000000000002</v>
      </c>
      <c r="F71" s="164">
        <v>0.22</v>
      </c>
      <c r="G71" s="164">
        <v>4.8000000000000001E-2</v>
      </c>
      <c r="H71" s="52" t="s">
        <v>130</v>
      </c>
      <c r="I71" s="52"/>
      <c r="J71" s="104" t="s">
        <v>935</v>
      </c>
      <c r="K71" s="163">
        <v>45658</v>
      </c>
      <c r="N71" s="134"/>
    </row>
    <row r="72" spans="1:16" ht="45" x14ac:dyDescent="0.15">
      <c r="A72" s="53"/>
      <c r="B72" s="92" t="s">
        <v>137</v>
      </c>
      <c r="C72" s="93"/>
      <c r="D72" s="51" t="s">
        <v>133</v>
      </c>
      <c r="E72" s="51">
        <v>0</v>
      </c>
      <c r="F72" s="51">
        <v>0</v>
      </c>
      <c r="G72" s="51">
        <v>0</v>
      </c>
      <c r="H72" s="52" t="s">
        <v>130</v>
      </c>
      <c r="I72" s="52"/>
      <c r="J72" s="52" t="s">
        <v>138</v>
      </c>
      <c r="K72" s="51" t="s">
        <v>87</v>
      </c>
    </row>
    <row r="73" spans="1:16" ht="45" x14ac:dyDescent="0.15">
      <c r="A73" s="53"/>
      <c r="B73" s="92" t="s">
        <v>139</v>
      </c>
      <c r="C73" s="93"/>
      <c r="D73" s="51" t="s">
        <v>133</v>
      </c>
      <c r="E73" s="51">
        <v>0</v>
      </c>
      <c r="F73" s="51">
        <v>0</v>
      </c>
      <c r="G73" s="51">
        <v>0</v>
      </c>
      <c r="H73" s="52" t="s">
        <v>130</v>
      </c>
      <c r="I73" s="52"/>
      <c r="J73" s="52" t="s">
        <v>140</v>
      </c>
      <c r="K73" s="51" t="s">
        <v>87</v>
      </c>
    </row>
    <row r="74" spans="1:16" ht="45" x14ac:dyDescent="0.15">
      <c r="A74" s="53"/>
      <c r="B74" s="92" t="s">
        <v>141</v>
      </c>
      <c r="C74" s="93"/>
      <c r="D74" s="51" t="s">
        <v>133</v>
      </c>
      <c r="E74" s="51">
        <v>0</v>
      </c>
      <c r="F74" s="51">
        <v>0</v>
      </c>
      <c r="G74" s="51">
        <v>0</v>
      </c>
      <c r="H74" s="52" t="s">
        <v>130</v>
      </c>
      <c r="I74" s="52"/>
      <c r="J74" s="52" t="s">
        <v>142</v>
      </c>
      <c r="K74" s="51" t="s">
        <v>87</v>
      </c>
    </row>
    <row r="75" spans="1:16" ht="90" x14ac:dyDescent="0.15">
      <c r="A75" s="53"/>
      <c r="B75" s="92" t="s">
        <v>143</v>
      </c>
      <c r="C75" s="93"/>
      <c r="D75" s="51" t="s">
        <v>133</v>
      </c>
      <c r="E75" s="51">
        <f>F75+G75</f>
        <v>7.0999999999999994E-2</v>
      </c>
      <c r="F75" s="51">
        <v>0</v>
      </c>
      <c r="G75" s="51">
        <v>7.0999999999999994E-2</v>
      </c>
      <c r="H75" s="52" t="s">
        <v>130</v>
      </c>
      <c r="I75" s="52"/>
      <c r="J75" s="52" t="s">
        <v>144</v>
      </c>
      <c r="K75" s="51" t="s">
        <v>87</v>
      </c>
    </row>
    <row r="76" spans="1:16" x14ac:dyDescent="0.15">
      <c r="A76" s="190" t="s">
        <v>145</v>
      </c>
      <c r="B76" s="190"/>
      <c r="C76" s="190"/>
      <c r="D76" s="190"/>
      <c r="E76" s="190"/>
      <c r="F76" s="190"/>
      <c r="G76" s="190"/>
      <c r="H76" s="190"/>
      <c r="I76" s="190"/>
      <c r="J76" s="190"/>
      <c r="K76" s="190"/>
    </row>
    <row r="77" spans="1:16" ht="92.25" customHeight="1" x14ac:dyDescent="0.15">
      <c r="A77" s="53"/>
      <c r="B77" s="186" t="s">
        <v>146</v>
      </c>
      <c r="C77" s="187"/>
      <c r="D77" s="51" t="s">
        <v>97</v>
      </c>
      <c r="E77" s="105">
        <v>38.43</v>
      </c>
      <c r="F77" s="106">
        <v>31.95</v>
      </c>
      <c r="G77" s="103">
        <v>6.48</v>
      </c>
      <c r="H77" s="104" t="s">
        <v>147</v>
      </c>
      <c r="I77" s="104"/>
      <c r="J77" s="26" t="s">
        <v>148</v>
      </c>
      <c r="K77" s="163">
        <v>45658</v>
      </c>
    </row>
    <row r="78" spans="1:16" ht="33.75" x14ac:dyDescent="0.15">
      <c r="A78" s="53"/>
      <c r="B78" s="186" t="s">
        <v>149</v>
      </c>
      <c r="C78" s="187"/>
      <c r="D78" s="51" t="s">
        <v>97</v>
      </c>
      <c r="E78" s="103">
        <v>11.3</v>
      </c>
      <c r="F78" s="103">
        <v>9.3000000000000007</v>
      </c>
      <c r="G78" s="103">
        <v>2</v>
      </c>
      <c r="H78" s="104" t="s">
        <v>150</v>
      </c>
      <c r="I78" s="104"/>
      <c r="J78" s="52" t="s">
        <v>151</v>
      </c>
      <c r="K78" s="163">
        <v>45658</v>
      </c>
    </row>
    <row r="79" spans="1:16" x14ac:dyDescent="0.15">
      <c r="A79" s="53" t="s">
        <v>153</v>
      </c>
      <c r="B79" s="169"/>
      <c r="C79" s="53"/>
      <c r="D79" s="53"/>
      <c r="E79" s="53"/>
      <c r="F79" s="53"/>
      <c r="G79" s="53"/>
      <c r="H79" s="53"/>
      <c r="I79" s="53"/>
      <c r="J79" s="53"/>
      <c r="K79" s="53"/>
    </row>
    <row r="80" spans="1:16" ht="67.5" x14ac:dyDescent="0.15">
      <c r="A80" s="51" t="s">
        <v>154</v>
      </c>
      <c r="B80" s="52" t="s">
        <v>155</v>
      </c>
      <c r="C80" s="52" t="s">
        <v>156</v>
      </c>
      <c r="D80" s="52" t="s">
        <v>157</v>
      </c>
      <c r="E80" s="165">
        <v>0.191</v>
      </c>
      <c r="F80" s="165">
        <v>0.1431</v>
      </c>
      <c r="G80" s="165">
        <v>4.8000000000000001E-2</v>
      </c>
      <c r="H80" s="106" t="s">
        <v>956</v>
      </c>
      <c r="I80" s="51"/>
      <c r="J80" s="104" t="s">
        <v>957</v>
      </c>
      <c r="K80" s="103" t="s">
        <v>952</v>
      </c>
      <c r="M80" s="134"/>
      <c r="N80" s="135"/>
      <c r="O80" s="134"/>
      <c r="P80" s="134"/>
    </row>
    <row r="81" spans="1:14" ht="22.5" x14ac:dyDescent="0.15">
      <c r="A81" s="51"/>
      <c r="B81" s="52" t="s">
        <v>10</v>
      </c>
      <c r="C81" s="52" t="s">
        <v>160</v>
      </c>
      <c r="D81" s="52" t="s">
        <v>157</v>
      </c>
      <c r="E81" s="166" t="s">
        <v>955</v>
      </c>
      <c r="F81" s="166" t="s">
        <v>955</v>
      </c>
      <c r="G81" s="166" t="s">
        <v>955</v>
      </c>
      <c r="H81" s="103"/>
      <c r="I81" s="51"/>
      <c r="J81" s="104" t="s">
        <v>960</v>
      </c>
      <c r="K81" s="103" t="s">
        <v>952</v>
      </c>
      <c r="N81" s="135"/>
    </row>
    <row r="82" spans="1:14" ht="80.25" x14ac:dyDescent="0.25">
      <c r="A82" s="51"/>
      <c r="B82" s="52" t="s">
        <v>10</v>
      </c>
      <c r="C82" s="52" t="s">
        <v>162</v>
      </c>
      <c r="D82" s="52" t="s">
        <v>157</v>
      </c>
      <c r="E82" s="166">
        <v>0.19500000000000001</v>
      </c>
      <c r="F82" s="166">
        <v>0.14899999999999999</v>
      </c>
      <c r="G82" s="166">
        <v>4.5999999999999999E-2</v>
      </c>
      <c r="H82" s="104" t="s">
        <v>956</v>
      </c>
      <c r="I82" s="51"/>
      <c r="J82" s="104" t="s">
        <v>961</v>
      </c>
      <c r="K82" s="103" t="s">
        <v>952</v>
      </c>
      <c r="L82" s="170"/>
      <c r="N82" s="135"/>
    </row>
    <row r="83" spans="1:14" ht="22.5" x14ac:dyDescent="0.15">
      <c r="A83" s="51"/>
      <c r="B83" s="52" t="s">
        <v>10</v>
      </c>
      <c r="C83" s="52" t="s">
        <v>164</v>
      </c>
      <c r="D83" s="52" t="s">
        <v>157</v>
      </c>
      <c r="E83" s="166" t="s">
        <v>955</v>
      </c>
      <c r="F83" s="166" t="s">
        <v>955</v>
      </c>
      <c r="G83" s="166" t="s">
        <v>955</v>
      </c>
      <c r="H83" s="103"/>
      <c r="I83" s="51"/>
      <c r="J83" s="104" t="s">
        <v>960</v>
      </c>
      <c r="K83" s="103" t="s">
        <v>952</v>
      </c>
      <c r="N83" s="135"/>
    </row>
    <row r="84" spans="1:14" ht="22.5" x14ac:dyDescent="0.15">
      <c r="A84" s="51"/>
      <c r="B84" s="52" t="s">
        <v>10</v>
      </c>
      <c r="C84" s="52" t="s">
        <v>166</v>
      </c>
      <c r="D84" s="52" t="s">
        <v>157</v>
      </c>
      <c r="E84" s="166" t="s">
        <v>955</v>
      </c>
      <c r="F84" s="166" t="s">
        <v>955</v>
      </c>
      <c r="G84" s="166" t="s">
        <v>955</v>
      </c>
      <c r="H84" s="103"/>
      <c r="I84" s="51"/>
      <c r="J84" s="104" t="s">
        <v>960</v>
      </c>
      <c r="K84" s="103" t="s">
        <v>952</v>
      </c>
      <c r="N84" s="135"/>
    </row>
    <row r="85" spans="1:14" ht="67.5" x14ac:dyDescent="0.15">
      <c r="A85" s="51"/>
      <c r="B85" s="52" t="s">
        <v>10</v>
      </c>
      <c r="C85" s="52" t="s">
        <v>958</v>
      </c>
      <c r="D85" s="52" t="s">
        <v>157</v>
      </c>
      <c r="E85" s="171">
        <v>0.1827</v>
      </c>
      <c r="F85" s="171">
        <v>0.13769999999999999</v>
      </c>
      <c r="G85" s="171">
        <v>4.4999999999999998E-2</v>
      </c>
      <c r="H85" s="104" t="s">
        <v>956</v>
      </c>
      <c r="I85" s="51"/>
      <c r="J85" s="104" t="s">
        <v>959</v>
      </c>
      <c r="K85" s="103" t="s">
        <v>952</v>
      </c>
      <c r="N85" s="135"/>
    </row>
    <row r="86" spans="1:14" ht="22.5" x14ac:dyDescent="0.15">
      <c r="A86" s="51"/>
      <c r="B86" s="52" t="s">
        <v>30</v>
      </c>
      <c r="C86" s="52" t="s">
        <v>160</v>
      </c>
      <c r="D86" s="52" t="s">
        <v>157</v>
      </c>
      <c r="E86" s="166" t="s">
        <v>955</v>
      </c>
      <c r="F86" s="166" t="s">
        <v>955</v>
      </c>
      <c r="G86" s="166" t="s">
        <v>955</v>
      </c>
      <c r="H86" s="103"/>
      <c r="I86" s="51"/>
      <c r="J86" s="104" t="s">
        <v>960</v>
      </c>
      <c r="K86" s="103" t="s">
        <v>952</v>
      </c>
    </row>
    <row r="87" spans="1:14" ht="78.75" x14ac:dyDescent="0.15">
      <c r="A87" s="51"/>
      <c r="B87" s="52" t="s">
        <v>30</v>
      </c>
      <c r="C87" s="52" t="s">
        <v>162</v>
      </c>
      <c r="D87" s="52" t="s">
        <v>157</v>
      </c>
      <c r="E87" s="91">
        <v>0.18</v>
      </c>
      <c r="F87" s="91">
        <v>0.13600000000000001</v>
      </c>
      <c r="G87" s="91">
        <v>4.2999999999999997E-2</v>
      </c>
      <c r="H87" s="51" t="s">
        <v>158</v>
      </c>
      <c r="I87" s="51"/>
      <c r="J87" s="52" t="s">
        <v>962</v>
      </c>
      <c r="K87" s="51" t="s">
        <v>79</v>
      </c>
    </row>
    <row r="88" spans="1:14" ht="22.5" x14ac:dyDescent="0.15">
      <c r="A88" s="51"/>
      <c r="B88" s="52" t="s">
        <v>30</v>
      </c>
      <c r="C88" s="52" t="s">
        <v>164</v>
      </c>
      <c r="D88" s="52" t="s">
        <v>157</v>
      </c>
      <c r="E88" s="166" t="s">
        <v>955</v>
      </c>
      <c r="F88" s="166" t="s">
        <v>955</v>
      </c>
      <c r="G88" s="166" t="s">
        <v>955</v>
      </c>
      <c r="H88" s="103"/>
      <c r="I88" s="51"/>
      <c r="J88" s="104" t="s">
        <v>960</v>
      </c>
      <c r="K88" s="103" t="s">
        <v>952</v>
      </c>
    </row>
    <row r="89" spans="1:14" ht="22.5" x14ac:dyDescent="0.15">
      <c r="A89" s="51"/>
      <c r="B89" s="52" t="s">
        <v>30</v>
      </c>
      <c r="C89" s="52" t="s">
        <v>166</v>
      </c>
      <c r="D89" s="52" t="s">
        <v>157</v>
      </c>
      <c r="E89" s="166" t="s">
        <v>955</v>
      </c>
      <c r="F89" s="166" t="s">
        <v>955</v>
      </c>
      <c r="G89" s="166" t="s">
        <v>955</v>
      </c>
      <c r="H89" s="103"/>
      <c r="I89" s="51"/>
      <c r="J89" s="104" t="s">
        <v>960</v>
      </c>
      <c r="K89" s="103" t="s">
        <v>952</v>
      </c>
    </row>
    <row r="90" spans="1:14" ht="22.5" x14ac:dyDescent="0.15">
      <c r="A90" s="51"/>
      <c r="B90" s="52" t="s">
        <v>49</v>
      </c>
      <c r="C90" s="52" t="s">
        <v>160</v>
      </c>
      <c r="D90" s="52" t="s">
        <v>157</v>
      </c>
      <c r="E90" s="166" t="s">
        <v>955</v>
      </c>
      <c r="F90" s="166" t="s">
        <v>955</v>
      </c>
      <c r="G90" s="166" t="s">
        <v>955</v>
      </c>
      <c r="H90" s="103"/>
      <c r="I90" s="51"/>
      <c r="J90" s="104" t="s">
        <v>960</v>
      </c>
      <c r="K90" s="103" t="s">
        <v>952</v>
      </c>
    </row>
    <row r="91" spans="1:14" ht="67.5" x14ac:dyDescent="0.15">
      <c r="A91" s="51"/>
      <c r="B91" s="52" t="s">
        <v>49</v>
      </c>
      <c r="C91" s="52" t="s">
        <v>162</v>
      </c>
      <c r="D91" s="52" t="s">
        <v>157</v>
      </c>
      <c r="E91" s="166">
        <v>0.18140000000000001</v>
      </c>
      <c r="F91" s="166">
        <v>0.16440000000000002</v>
      </c>
      <c r="G91" s="166">
        <v>1.6899999999999998E-2</v>
      </c>
      <c r="H91" s="103" t="s">
        <v>956</v>
      </c>
      <c r="I91" s="51"/>
      <c r="J91" s="104" t="s">
        <v>963</v>
      </c>
      <c r="K91" s="103" t="s">
        <v>952</v>
      </c>
      <c r="N91" s="135"/>
    </row>
    <row r="92" spans="1:14" ht="22.5" x14ac:dyDescent="0.15">
      <c r="A92" s="51"/>
      <c r="B92" s="52" t="s">
        <v>177</v>
      </c>
      <c r="C92" s="52" t="s">
        <v>160</v>
      </c>
      <c r="D92" s="52" t="s">
        <v>157</v>
      </c>
      <c r="E92" s="166" t="s">
        <v>955</v>
      </c>
      <c r="F92" s="166" t="s">
        <v>955</v>
      </c>
      <c r="G92" s="166" t="s">
        <v>955</v>
      </c>
      <c r="H92" s="103"/>
      <c r="I92" s="51"/>
      <c r="J92" s="104" t="s">
        <v>960</v>
      </c>
      <c r="K92" s="103" t="s">
        <v>952</v>
      </c>
    </row>
    <row r="93" spans="1:14" ht="83.65" customHeight="1" x14ac:dyDescent="0.15">
      <c r="A93" s="51"/>
      <c r="B93" s="52" t="s">
        <v>177</v>
      </c>
      <c r="C93" s="52" t="s">
        <v>162</v>
      </c>
      <c r="D93" s="52" t="s">
        <v>157</v>
      </c>
      <c r="E93" s="166">
        <v>0.20169999999999999</v>
      </c>
      <c r="F93" s="166">
        <v>0.16200000000000001</v>
      </c>
      <c r="G93" s="166">
        <v>4.0299999999999996E-2</v>
      </c>
      <c r="H93" s="103" t="s">
        <v>956</v>
      </c>
      <c r="I93" s="51"/>
      <c r="J93" s="104" t="s">
        <v>964</v>
      </c>
      <c r="K93" s="103" t="s">
        <v>952</v>
      </c>
      <c r="N93" s="135"/>
    </row>
    <row r="94" spans="1:14" ht="22.5" x14ac:dyDescent="0.15">
      <c r="A94" s="51"/>
      <c r="B94" s="52" t="s">
        <v>177</v>
      </c>
      <c r="C94" s="52" t="s">
        <v>164</v>
      </c>
      <c r="D94" s="52" t="s">
        <v>157</v>
      </c>
      <c r="E94" s="166" t="s">
        <v>955</v>
      </c>
      <c r="F94" s="166" t="s">
        <v>955</v>
      </c>
      <c r="G94" s="166" t="s">
        <v>955</v>
      </c>
      <c r="H94" s="103"/>
      <c r="I94" s="51"/>
      <c r="J94" s="104" t="s">
        <v>960</v>
      </c>
      <c r="K94" s="103" t="s">
        <v>952</v>
      </c>
    </row>
    <row r="95" spans="1:14" ht="67.5" x14ac:dyDescent="0.15">
      <c r="A95" s="51"/>
      <c r="B95" s="52" t="s">
        <v>181</v>
      </c>
      <c r="C95" s="52" t="s">
        <v>182</v>
      </c>
      <c r="D95" s="52" t="s">
        <v>157</v>
      </c>
      <c r="E95" s="165">
        <v>6.4579066967355089E-2</v>
      </c>
      <c r="F95" s="165">
        <v>1.553767417956705E-2</v>
      </c>
      <c r="G95" s="165">
        <v>4.9041392787788039E-2</v>
      </c>
      <c r="H95" s="104" t="s">
        <v>965</v>
      </c>
      <c r="I95" s="51"/>
      <c r="J95" s="104" t="s">
        <v>966</v>
      </c>
      <c r="K95" s="103" t="s">
        <v>952</v>
      </c>
    </row>
    <row r="96" spans="1:14" ht="67.5" x14ac:dyDescent="0.15">
      <c r="A96" s="51"/>
      <c r="B96" s="52" t="s">
        <v>184</v>
      </c>
      <c r="C96" s="52" t="s">
        <v>182</v>
      </c>
      <c r="D96" s="52" t="s">
        <v>157</v>
      </c>
      <c r="E96" s="165">
        <v>7.6040115021356047E-2</v>
      </c>
      <c r="F96" s="165">
        <v>3.2009365188874102E-2</v>
      </c>
      <c r="G96" s="165">
        <v>4.4030749832481945E-2</v>
      </c>
      <c r="H96" s="104" t="s">
        <v>965</v>
      </c>
      <c r="I96" s="51"/>
      <c r="J96" s="104" t="s">
        <v>967</v>
      </c>
      <c r="K96" s="103" t="s">
        <v>952</v>
      </c>
    </row>
    <row r="97" spans="1:14" ht="22.5" x14ac:dyDescent="0.15">
      <c r="A97" s="51"/>
      <c r="B97" s="52" t="s">
        <v>186</v>
      </c>
      <c r="C97" s="52" t="s">
        <v>182</v>
      </c>
      <c r="D97" s="52" t="s">
        <v>157</v>
      </c>
      <c r="E97" s="166" t="s">
        <v>955</v>
      </c>
      <c r="F97" s="166" t="s">
        <v>955</v>
      </c>
      <c r="G97" s="166" t="s">
        <v>955</v>
      </c>
      <c r="H97" s="103"/>
      <c r="I97" s="51"/>
      <c r="J97" s="104" t="s">
        <v>960</v>
      </c>
      <c r="K97" s="103" t="s">
        <v>952</v>
      </c>
    </row>
    <row r="98" spans="1:14" ht="67.5" x14ac:dyDescent="0.15">
      <c r="A98" s="51"/>
      <c r="B98" s="52" t="s">
        <v>188</v>
      </c>
      <c r="C98" s="52" t="s">
        <v>182</v>
      </c>
      <c r="D98" s="52" t="s">
        <v>157</v>
      </c>
      <c r="E98" s="165">
        <v>3.0042932570536682E-2</v>
      </c>
      <c r="F98" s="165">
        <v>1.7957914506968747E-3</v>
      </c>
      <c r="G98" s="165">
        <v>2.8247141119839808E-2</v>
      </c>
      <c r="H98" s="104" t="s">
        <v>968</v>
      </c>
      <c r="I98" s="51"/>
      <c r="J98" s="104" t="s">
        <v>969</v>
      </c>
      <c r="K98" s="103" t="s">
        <v>952</v>
      </c>
      <c r="N98" s="135"/>
    </row>
    <row r="99" spans="1:14" ht="45" x14ac:dyDescent="0.15">
      <c r="A99" s="51"/>
      <c r="B99" s="52" t="s">
        <v>190</v>
      </c>
      <c r="C99" s="52" t="s">
        <v>182</v>
      </c>
      <c r="D99" s="52" t="s">
        <v>157</v>
      </c>
      <c r="E99" s="165">
        <v>0.126</v>
      </c>
      <c r="F99" s="165">
        <v>0</v>
      </c>
      <c r="G99" s="165">
        <v>0.126</v>
      </c>
      <c r="H99" s="104"/>
      <c r="I99" s="51"/>
      <c r="J99" s="104" t="s">
        <v>970</v>
      </c>
      <c r="K99" s="103" t="s">
        <v>952</v>
      </c>
      <c r="N99" s="135"/>
    </row>
    <row r="100" spans="1:14" ht="67.5" x14ac:dyDescent="0.15">
      <c r="A100" s="51"/>
      <c r="B100" s="52" t="s">
        <v>53</v>
      </c>
      <c r="C100" s="52" t="s">
        <v>182</v>
      </c>
      <c r="D100" s="52" t="s">
        <v>157</v>
      </c>
      <c r="E100" s="165">
        <v>1.0873000000000001E-2</v>
      </c>
      <c r="F100" s="165">
        <v>0</v>
      </c>
      <c r="G100" s="165">
        <v>1.0873000000000001E-2</v>
      </c>
      <c r="H100" s="104" t="s">
        <v>971</v>
      </c>
      <c r="I100" s="51"/>
      <c r="J100" s="104" t="s">
        <v>972</v>
      </c>
      <c r="K100" s="103" t="s">
        <v>952</v>
      </c>
      <c r="N100" s="135"/>
    </row>
    <row r="101" spans="1:14" ht="67.5" x14ac:dyDescent="0.15">
      <c r="A101" s="51"/>
      <c r="B101" s="52" t="s">
        <v>193</v>
      </c>
      <c r="C101" s="52" t="s">
        <v>132</v>
      </c>
      <c r="D101" s="52" t="s">
        <v>157</v>
      </c>
      <c r="E101" s="165">
        <v>0.11383900000000001</v>
      </c>
      <c r="F101" s="165">
        <v>0</v>
      </c>
      <c r="G101" s="165">
        <v>0.11383900000000001</v>
      </c>
      <c r="H101" s="104" t="s">
        <v>971</v>
      </c>
      <c r="I101"/>
      <c r="J101" s="166" t="s">
        <v>973</v>
      </c>
      <c r="K101" s="165" t="s">
        <v>952</v>
      </c>
      <c r="N101" s="135"/>
    </row>
    <row r="102" spans="1:14" ht="67.5" x14ac:dyDescent="0.15">
      <c r="A102" s="51"/>
      <c r="B102" s="52" t="s">
        <v>193</v>
      </c>
      <c r="C102" s="52" t="s">
        <v>195</v>
      </c>
      <c r="D102" s="52" t="s">
        <v>157</v>
      </c>
      <c r="E102" s="165">
        <v>6.1600000000000002E-2</v>
      </c>
      <c r="F102" s="165">
        <v>0</v>
      </c>
      <c r="G102" s="165">
        <v>6.1600000000000002E-2</v>
      </c>
      <c r="H102" s="104" t="s">
        <v>956</v>
      </c>
      <c r="I102"/>
      <c r="J102" s="166" t="s">
        <v>974</v>
      </c>
      <c r="K102" s="165" t="s">
        <v>952</v>
      </c>
      <c r="N102" s="135"/>
    </row>
    <row r="103" spans="1:14" ht="67.5" x14ac:dyDescent="0.15">
      <c r="A103" s="51"/>
      <c r="B103" s="52" t="s">
        <v>193</v>
      </c>
      <c r="C103" s="52" t="s">
        <v>197</v>
      </c>
      <c r="D103" s="52" t="s">
        <v>157</v>
      </c>
      <c r="E103" s="165">
        <v>0</v>
      </c>
      <c r="F103" s="165">
        <v>0</v>
      </c>
      <c r="G103" s="165">
        <v>0</v>
      </c>
      <c r="H103" s="104" t="s">
        <v>971</v>
      </c>
      <c r="I103"/>
      <c r="J103" s="166" t="s">
        <v>975</v>
      </c>
      <c r="K103" s="165" t="s">
        <v>952</v>
      </c>
      <c r="N103" s="135"/>
    </row>
    <row r="104" spans="1:14" ht="52.7" customHeight="1" x14ac:dyDescent="0.15">
      <c r="A104" s="51" t="s">
        <v>199</v>
      </c>
      <c r="B104" s="52" t="s">
        <v>200</v>
      </c>
      <c r="C104" s="52"/>
      <c r="D104" s="52" t="s">
        <v>157</v>
      </c>
      <c r="E104" s="165">
        <v>0.1474</v>
      </c>
      <c r="F104" s="165">
        <v>0.1129</v>
      </c>
      <c r="G104" s="165">
        <v>3.4000000000000002E-2</v>
      </c>
      <c r="H104" s="104" t="s">
        <v>956</v>
      </c>
      <c r="I104" s="51"/>
      <c r="J104" s="166" t="s">
        <v>976</v>
      </c>
      <c r="K104" s="165" t="s">
        <v>952</v>
      </c>
      <c r="N104" s="135"/>
    </row>
    <row r="105" spans="1:14" ht="52.7" customHeight="1" x14ac:dyDescent="0.15">
      <c r="A105" s="172" t="s">
        <v>980</v>
      </c>
      <c r="B105" s="104" t="s">
        <v>226</v>
      </c>
      <c r="C105" s="104"/>
      <c r="D105" s="104" t="s">
        <v>157</v>
      </c>
      <c r="E105" s="165">
        <v>5.7000000000000002E-2</v>
      </c>
      <c r="F105" s="165">
        <v>0</v>
      </c>
      <c r="G105" s="165">
        <v>5.7000000000000002E-2</v>
      </c>
      <c r="H105" s="104" t="s">
        <v>956</v>
      </c>
      <c r="I105" s="51"/>
      <c r="J105" s="166" t="s">
        <v>204</v>
      </c>
      <c r="K105" s="165" t="s">
        <v>952</v>
      </c>
      <c r="N105" s="135"/>
    </row>
    <row r="106" spans="1:14" ht="33.75" x14ac:dyDescent="0.15">
      <c r="A106" s="51" t="s">
        <v>897</v>
      </c>
      <c r="B106" s="52" t="s">
        <v>182</v>
      </c>
      <c r="C106" s="52"/>
      <c r="D106" s="52" t="s">
        <v>157</v>
      </c>
      <c r="E106" s="165">
        <v>7.6200000000000004E-2</v>
      </c>
      <c r="F106" s="165">
        <v>5.9400000000000001E-2</v>
      </c>
      <c r="G106" s="165">
        <v>1.67E-2</v>
      </c>
      <c r="H106" s="104" t="s">
        <v>956</v>
      </c>
      <c r="I106" s="51"/>
      <c r="J106" s="166" t="s">
        <v>977</v>
      </c>
      <c r="K106" s="165" t="s">
        <v>952</v>
      </c>
      <c r="L106"/>
      <c r="M106"/>
      <c r="N106" s="135"/>
    </row>
    <row r="107" spans="1:14" ht="33.75" x14ac:dyDescent="0.15">
      <c r="A107" s="172" t="s">
        <v>980</v>
      </c>
      <c r="B107" s="104" t="s">
        <v>226</v>
      </c>
      <c r="C107" s="104"/>
      <c r="D107" s="104" t="s">
        <v>157</v>
      </c>
      <c r="E107" s="165">
        <v>1.2999999999999999E-2</v>
      </c>
      <c r="F107" s="165">
        <v>0</v>
      </c>
      <c r="G107" s="165">
        <v>1.2999999999999999E-2</v>
      </c>
      <c r="H107" s="104" t="s">
        <v>956</v>
      </c>
      <c r="I107" s="51"/>
      <c r="J107" s="166" t="s">
        <v>204</v>
      </c>
      <c r="K107" s="165" t="s">
        <v>952</v>
      </c>
      <c r="L107"/>
      <c r="M107"/>
      <c r="N107" s="135"/>
    </row>
    <row r="108" spans="1:14" ht="33.75" x14ac:dyDescent="0.15">
      <c r="A108" s="51" t="s">
        <v>203</v>
      </c>
      <c r="B108" s="52" t="s">
        <v>193</v>
      </c>
      <c r="C108" s="52" t="s">
        <v>195</v>
      </c>
      <c r="D108" s="52" t="s">
        <v>157</v>
      </c>
      <c r="E108" s="165">
        <v>2.5000000000000001E-3</v>
      </c>
      <c r="F108" s="165">
        <v>0</v>
      </c>
      <c r="G108" s="165">
        <v>2.5000000000000001E-3</v>
      </c>
      <c r="H108" s="104" t="s">
        <v>956</v>
      </c>
      <c r="I108" s="51"/>
      <c r="J108" s="166" t="s">
        <v>204</v>
      </c>
      <c r="K108" s="165" t="s">
        <v>952</v>
      </c>
      <c r="N108" s="135"/>
    </row>
    <row r="109" spans="1:14" ht="33.75" x14ac:dyDescent="0.15">
      <c r="A109" s="51" t="s">
        <v>205</v>
      </c>
      <c r="B109" s="52" t="s">
        <v>30</v>
      </c>
      <c r="C109" s="52"/>
      <c r="D109" s="52" t="s">
        <v>157</v>
      </c>
      <c r="E109" s="165">
        <v>0.27129999999999999</v>
      </c>
      <c r="F109" s="165">
        <v>0.20499999999999999</v>
      </c>
      <c r="G109" s="165">
        <v>6.5799999999999997E-2</v>
      </c>
      <c r="H109" s="104" t="s">
        <v>956</v>
      </c>
      <c r="I109" s="51"/>
      <c r="J109" s="166" t="s">
        <v>978</v>
      </c>
      <c r="K109" s="165" t="s">
        <v>952</v>
      </c>
      <c r="N109" s="135"/>
    </row>
    <row r="110" spans="1:14" ht="33.75" x14ac:dyDescent="0.15">
      <c r="A110" s="51"/>
      <c r="B110" s="52" t="s">
        <v>207</v>
      </c>
      <c r="C110" s="52"/>
      <c r="D110" s="52" t="s">
        <v>208</v>
      </c>
      <c r="E110" s="165">
        <v>0.113</v>
      </c>
      <c r="F110" s="165">
        <v>8.5599999999999996E-2</v>
      </c>
      <c r="G110" s="165">
        <v>2.7399999999999997E-2</v>
      </c>
      <c r="H110" s="104" t="s">
        <v>979</v>
      </c>
      <c r="I110" s="91"/>
      <c r="J110" s="166" t="s">
        <v>210</v>
      </c>
      <c r="K110" s="165" t="s">
        <v>952</v>
      </c>
      <c r="N110" s="135"/>
    </row>
    <row r="111" spans="1:14" ht="33.75" x14ac:dyDescent="0.15">
      <c r="A111" s="51"/>
      <c r="B111" s="52" t="s">
        <v>193</v>
      </c>
      <c r="C111" s="52" t="s">
        <v>195</v>
      </c>
      <c r="D111" s="52" t="s">
        <v>157</v>
      </c>
      <c r="E111" s="165">
        <v>0.1016</v>
      </c>
      <c r="F111" s="165">
        <v>0</v>
      </c>
      <c r="G111" s="165">
        <v>0.1016</v>
      </c>
      <c r="H111" s="104" t="s">
        <v>956</v>
      </c>
      <c r="I111" s="51"/>
      <c r="J111" s="166" t="s">
        <v>204</v>
      </c>
      <c r="K111" s="165" t="s">
        <v>952</v>
      </c>
      <c r="N111" s="135"/>
    </row>
    <row r="112" spans="1:14" ht="33.75" x14ac:dyDescent="0.15">
      <c r="A112" s="51" t="s">
        <v>212</v>
      </c>
      <c r="B112" s="52" t="s">
        <v>30</v>
      </c>
      <c r="C112" s="52"/>
      <c r="D112" s="52" t="s">
        <v>208</v>
      </c>
      <c r="E112" s="165">
        <v>1.8499999999999999E-2</v>
      </c>
      <c r="F112" s="165">
        <v>1.41E-2</v>
      </c>
      <c r="G112" s="165">
        <v>5.0000000000000001E-3</v>
      </c>
      <c r="H112" s="104" t="s">
        <v>979</v>
      </c>
      <c r="I112" s="51"/>
      <c r="J112" s="104" t="s">
        <v>213</v>
      </c>
      <c r="K112" s="103" t="s">
        <v>952</v>
      </c>
    </row>
    <row r="113" spans="1:14" ht="33.75" x14ac:dyDescent="0.15">
      <c r="A113" s="51"/>
      <c r="B113" s="52" t="s">
        <v>30</v>
      </c>
      <c r="C113" s="52"/>
      <c r="D113" s="52" t="s">
        <v>157</v>
      </c>
      <c r="E113" s="165">
        <v>0.88829999999999998</v>
      </c>
      <c r="F113" s="165">
        <v>0.67600000000000005</v>
      </c>
      <c r="G113" s="165">
        <v>0.21180000000000002</v>
      </c>
      <c r="H113" s="104" t="s">
        <v>956</v>
      </c>
      <c r="I113" s="51"/>
      <c r="J113" s="104"/>
      <c r="K113" s="103" t="s">
        <v>952</v>
      </c>
    </row>
    <row r="114" spans="1:14" ht="45" x14ac:dyDescent="0.15">
      <c r="A114" s="51"/>
      <c r="B114" s="52" t="s">
        <v>30</v>
      </c>
      <c r="C114" s="52" t="s">
        <v>214</v>
      </c>
      <c r="D114" s="52" t="s">
        <v>208</v>
      </c>
      <c r="E114" s="165">
        <v>2.6113438194959146E-3</v>
      </c>
      <c r="F114" s="165">
        <v>2.0006876647937099E-4</v>
      </c>
      <c r="G114" s="165">
        <v>3.0000000000000001E-3</v>
      </c>
      <c r="H114" s="104" t="s">
        <v>965</v>
      </c>
      <c r="I114" s="51"/>
      <c r="J114" s="104" t="s">
        <v>213</v>
      </c>
      <c r="K114" s="103" t="s">
        <v>952</v>
      </c>
    </row>
    <row r="115" spans="1:14" ht="56.25" x14ac:dyDescent="0.15">
      <c r="A115" s="51"/>
      <c r="B115" s="52" t="s">
        <v>30</v>
      </c>
      <c r="C115" s="52" t="s">
        <v>214</v>
      </c>
      <c r="D115" s="52" t="s">
        <v>157</v>
      </c>
      <c r="E115" s="165">
        <v>0.12534450333580391</v>
      </c>
      <c r="F115" s="165">
        <v>8.9999999999999993E-3</v>
      </c>
      <c r="G115" s="165">
        <v>0.11574120254479409</v>
      </c>
      <c r="H115" s="104" t="s">
        <v>981</v>
      </c>
      <c r="I115" s="51"/>
      <c r="J115" s="104"/>
      <c r="K115" s="103" t="s">
        <v>952</v>
      </c>
    </row>
    <row r="116" spans="1:14" ht="33.75" x14ac:dyDescent="0.15">
      <c r="A116" s="51"/>
      <c r="B116" s="52" t="s">
        <v>193</v>
      </c>
      <c r="C116" s="52" t="s">
        <v>195</v>
      </c>
      <c r="D116" s="52" t="s">
        <v>208</v>
      </c>
      <c r="E116" s="165">
        <v>6.7000000000000002E-3</v>
      </c>
      <c r="F116" s="165">
        <v>0</v>
      </c>
      <c r="G116" s="165">
        <v>6.7000000000000002E-3</v>
      </c>
      <c r="H116" s="104" t="s">
        <v>979</v>
      </c>
      <c r="I116" s="51"/>
      <c r="J116" s="104" t="s">
        <v>982</v>
      </c>
      <c r="K116" s="103" t="s">
        <v>952</v>
      </c>
    </row>
    <row r="117" spans="1:14" ht="33.75" x14ac:dyDescent="0.15">
      <c r="A117" s="51"/>
      <c r="B117" s="52" t="s">
        <v>193</v>
      </c>
      <c r="C117" s="52" t="s">
        <v>195</v>
      </c>
      <c r="D117" s="52" t="s">
        <v>157</v>
      </c>
      <c r="E117" s="165">
        <v>0.32189999999999996</v>
      </c>
      <c r="F117" s="165">
        <v>0</v>
      </c>
      <c r="G117" s="165">
        <v>0.32189999999999996</v>
      </c>
      <c r="H117" s="104" t="s">
        <v>956</v>
      </c>
      <c r="I117" s="51"/>
      <c r="J117" s="104" t="s">
        <v>459</v>
      </c>
      <c r="K117" s="103" t="s">
        <v>952</v>
      </c>
    </row>
    <row r="118" spans="1:14" ht="33.75" x14ac:dyDescent="0.15">
      <c r="A118" s="51" t="s">
        <v>217</v>
      </c>
      <c r="B118" s="186" t="s">
        <v>218</v>
      </c>
      <c r="C118" s="187"/>
      <c r="D118" s="52" t="s">
        <v>208</v>
      </c>
      <c r="E118" s="165">
        <v>1.4E-2</v>
      </c>
      <c r="F118" s="165">
        <v>1.0999999999999999E-2</v>
      </c>
      <c r="G118" s="165">
        <v>3.0000000000000001E-3</v>
      </c>
      <c r="H118" s="104" t="s">
        <v>971</v>
      </c>
      <c r="I118" s="51"/>
      <c r="J118" s="104" t="s">
        <v>983</v>
      </c>
      <c r="K118" s="103" t="s">
        <v>952</v>
      </c>
      <c r="N118" s="135"/>
    </row>
    <row r="119" spans="1:14" ht="33.75" x14ac:dyDescent="0.15">
      <c r="A119" s="51"/>
      <c r="B119" s="52" t="s">
        <v>220</v>
      </c>
      <c r="C119" s="51" t="s">
        <v>182</v>
      </c>
      <c r="D119" s="52" t="s">
        <v>208</v>
      </c>
      <c r="E119" s="165">
        <v>5.6000000000000001E-2</v>
      </c>
      <c r="F119" s="165">
        <v>4.2000000000000003E-2</v>
      </c>
      <c r="G119" s="165">
        <v>1.4E-2</v>
      </c>
      <c r="H119" s="104" t="s">
        <v>979</v>
      </c>
      <c r="I119" s="51"/>
      <c r="J119" s="104" t="s">
        <v>984</v>
      </c>
      <c r="K119" s="103" t="s">
        <v>952</v>
      </c>
      <c r="N119" s="135"/>
    </row>
    <row r="120" spans="1:14" ht="33.75" x14ac:dyDescent="0.15">
      <c r="A120" s="51" t="s">
        <v>222</v>
      </c>
      <c r="B120" s="186" t="s">
        <v>223</v>
      </c>
      <c r="C120" s="187"/>
      <c r="D120" s="52" t="s">
        <v>208</v>
      </c>
      <c r="E120" s="165">
        <v>3.0000000000000001E-3</v>
      </c>
      <c r="F120" s="165">
        <v>2E-3</v>
      </c>
      <c r="G120" s="165">
        <v>1E-3</v>
      </c>
      <c r="H120" s="104" t="s">
        <v>971</v>
      </c>
      <c r="I120" s="51"/>
      <c r="J120" s="104" t="s">
        <v>985</v>
      </c>
      <c r="K120" s="103" t="s">
        <v>952</v>
      </c>
      <c r="N120" s="135"/>
    </row>
    <row r="121" spans="1:14" ht="33.75" x14ac:dyDescent="0.15">
      <c r="A121" s="51"/>
      <c r="B121" s="52" t="s">
        <v>30</v>
      </c>
      <c r="C121" s="51"/>
      <c r="D121" s="52" t="s">
        <v>208</v>
      </c>
      <c r="E121" s="165">
        <v>8.8599999999999998E-2</v>
      </c>
      <c r="F121" s="165">
        <v>6.7599999999999993E-2</v>
      </c>
      <c r="G121" s="165">
        <v>2.1000000000000001E-2</v>
      </c>
      <c r="H121" s="104" t="s">
        <v>979</v>
      </c>
      <c r="I121" s="51"/>
      <c r="J121" s="104" t="s">
        <v>986</v>
      </c>
      <c r="K121" s="103" t="s">
        <v>952</v>
      </c>
      <c r="N121" s="135"/>
    </row>
    <row r="122" spans="1:14" ht="33.75" x14ac:dyDescent="0.15">
      <c r="A122" s="51"/>
      <c r="B122" s="52" t="s">
        <v>226</v>
      </c>
      <c r="C122" s="52" t="s">
        <v>197</v>
      </c>
      <c r="D122" s="52" t="s">
        <v>208</v>
      </c>
      <c r="E122" s="91">
        <v>0</v>
      </c>
      <c r="F122" s="91">
        <v>0</v>
      </c>
      <c r="G122" s="91">
        <v>0</v>
      </c>
      <c r="H122" s="104" t="s">
        <v>971</v>
      </c>
      <c r="I122" s="51"/>
      <c r="J122" s="104" t="s">
        <v>990</v>
      </c>
      <c r="K122" s="103" t="s">
        <v>952</v>
      </c>
      <c r="N122" s="135"/>
    </row>
    <row r="123" spans="1:14" ht="33.75" x14ac:dyDescent="0.15">
      <c r="A123" s="51" t="s">
        <v>228</v>
      </c>
      <c r="B123" s="52" t="s">
        <v>226</v>
      </c>
      <c r="C123" s="52" t="s">
        <v>229</v>
      </c>
      <c r="D123" s="52" t="s">
        <v>208</v>
      </c>
      <c r="E123" s="165">
        <v>1.3599999999999999E-2</v>
      </c>
      <c r="F123" s="165">
        <v>0</v>
      </c>
      <c r="G123" s="165">
        <v>1.3599999999999999E-2</v>
      </c>
      <c r="H123" s="104" t="s">
        <v>979</v>
      </c>
      <c r="I123" s="51"/>
      <c r="J123" s="104" t="s">
        <v>987</v>
      </c>
      <c r="K123" s="103" t="s">
        <v>952</v>
      </c>
      <c r="N123" s="135"/>
    </row>
    <row r="124" spans="1:14" ht="33.75" x14ac:dyDescent="0.15">
      <c r="A124" s="51" t="s">
        <v>231</v>
      </c>
      <c r="B124" s="186" t="s">
        <v>232</v>
      </c>
      <c r="C124" s="187"/>
      <c r="D124" s="52" t="s">
        <v>208</v>
      </c>
      <c r="E124" s="165">
        <v>9.1499999999999998E-2</v>
      </c>
      <c r="F124" s="165">
        <v>7.0000000000000007E-2</v>
      </c>
      <c r="G124" s="165">
        <v>2.2100000000000002E-2</v>
      </c>
      <c r="H124" s="104" t="s">
        <v>971</v>
      </c>
      <c r="I124" s="51"/>
      <c r="J124" s="104" t="s">
        <v>985</v>
      </c>
      <c r="K124" s="103" t="s">
        <v>952</v>
      </c>
      <c r="N124" s="135"/>
    </row>
    <row r="125" spans="1:14" ht="33.75" x14ac:dyDescent="0.15">
      <c r="A125" s="51"/>
      <c r="B125" s="52" t="s">
        <v>30</v>
      </c>
      <c r="C125" s="52"/>
      <c r="D125" s="52" t="s">
        <v>208</v>
      </c>
      <c r="E125" s="165">
        <v>0.13040000000000002</v>
      </c>
      <c r="F125" s="165">
        <v>9.8900000000000002E-2</v>
      </c>
      <c r="G125" s="165">
        <v>3.1E-2</v>
      </c>
      <c r="H125" s="104" t="s">
        <v>979</v>
      </c>
      <c r="I125" s="51"/>
      <c r="J125" s="104" t="s">
        <v>233</v>
      </c>
      <c r="K125" s="103" t="s">
        <v>952</v>
      </c>
      <c r="N125" s="135"/>
    </row>
    <row r="126" spans="1:14" ht="33.75" x14ac:dyDescent="0.15">
      <c r="A126" s="51"/>
      <c r="B126" s="52" t="s">
        <v>30</v>
      </c>
      <c r="C126" s="52" t="s">
        <v>214</v>
      </c>
      <c r="D126" s="52" t="s">
        <v>208</v>
      </c>
      <c r="E126" s="165">
        <v>1.8800000000000001E-2</v>
      </c>
      <c r="F126" s="165">
        <v>1.5E-3</v>
      </c>
      <c r="G126" s="165">
        <v>1.72E-2</v>
      </c>
      <c r="H126" s="104" t="s">
        <v>979</v>
      </c>
      <c r="I126" s="51"/>
      <c r="J126" s="104" t="s">
        <v>233</v>
      </c>
      <c r="K126" s="103" t="s">
        <v>952</v>
      </c>
      <c r="N126" s="135"/>
    </row>
    <row r="127" spans="1:14" ht="33.75" x14ac:dyDescent="0.15">
      <c r="A127" s="51"/>
      <c r="B127" s="186" t="s">
        <v>234</v>
      </c>
      <c r="C127" s="187"/>
      <c r="D127" s="52" t="s">
        <v>208</v>
      </c>
      <c r="E127" s="165">
        <v>3.95E-2</v>
      </c>
      <c r="F127" s="165">
        <v>5.4999999999999997E-3</v>
      </c>
      <c r="G127" s="165">
        <v>3.4099999999999998E-2</v>
      </c>
      <c r="H127" s="104" t="s">
        <v>979</v>
      </c>
      <c r="I127" s="51"/>
      <c r="J127" s="104" t="s">
        <v>233</v>
      </c>
      <c r="K127" s="103" t="s">
        <v>952</v>
      </c>
      <c r="N127" s="135"/>
    </row>
    <row r="128" spans="1:14" ht="33.75" x14ac:dyDescent="0.15">
      <c r="A128" s="51"/>
      <c r="B128" s="186" t="s">
        <v>235</v>
      </c>
      <c r="C128" s="187"/>
      <c r="D128" s="52" t="s">
        <v>208</v>
      </c>
      <c r="E128" s="165">
        <v>0.1201</v>
      </c>
      <c r="F128" s="165">
        <v>0</v>
      </c>
      <c r="G128" s="165">
        <v>0.1201</v>
      </c>
      <c r="H128" s="104" t="s">
        <v>979</v>
      </c>
      <c r="I128" s="51"/>
      <c r="J128" s="104" t="s">
        <v>236</v>
      </c>
      <c r="K128" s="103" t="s">
        <v>952</v>
      </c>
      <c r="N128" s="135"/>
    </row>
    <row r="129" spans="1:14" ht="33.75" x14ac:dyDescent="0.15">
      <c r="A129" s="51"/>
      <c r="B129" s="52" t="s">
        <v>193</v>
      </c>
      <c r="C129" s="52" t="s">
        <v>197</v>
      </c>
      <c r="D129" s="52" t="s">
        <v>208</v>
      </c>
      <c r="E129" s="91">
        <v>0</v>
      </c>
      <c r="F129" s="91">
        <v>0</v>
      </c>
      <c r="G129" s="91">
        <v>0</v>
      </c>
      <c r="H129" s="104" t="s">
        <v>971</v>
      </c>
      <c r="I129" s="51"/>
      <c r="J129" s="104" t="s">
        <v>237</v>
      </c>
      <c r="K129" s="103" t="s">
        <v>952</v>
      </c>
      <c r="N129" s="135"/>
    </row>
    <row r="130" spans="1:14" ht="33.75" x14ac:dyDescent="0.15">
      <c r="A130" s="51" t="s">
        <v>238</v>
      </c>
      <c r="B130" s="52" t="s">
        <v>226</v>
      </c>
      <c r="C130" s="52" t="s">
        <v>197</v>
      </c>
      <c r="D130" s="52" t="s">
        <v>208</v>
      </c>
      <c r="E130" s="91">
        <v>0</v>
      </c>
      <c r="F130" s="91">
        <v>0</v>
      </c>
      <c r="G130" s="91">
        <v>0</v>
      </c>
      <c r="H130" s="104" t="s">
        <v>971</v>
      </c>
      <c r="I130" s="51"/>
      <c r="J130" s="104" t="s">
        <v>988</v>
      </c>
      <c r="K130" s="103" t="s">
        <v>952</v>
      </c>
      <c r="N130" s="135"/>
    </row>
    <row r="131" spans="1:14" ht="33.75" x14ac:dyDescent="0.15">
      <c r="A131" s="51" t="s">
        <v>240</v>
      </c>
      <c r="B131" s="52" t="s">
        <v>226</v>
      </c>
      <c r="C131" s="52" t="s">
        <v>197</v>
      </c>
      <c r="D131" s="52" t="s">
        <v>208</v>
      </c>
      <c r="E131" s="91">
        <v>0</v>
      </c>
      <c r="F131" s="91">
        <v>0</v>
      </c>
      <c r="G131" s="91">
        <v>0</v>
      </c>
      <c r="H131" s="104" t="s">
        <v>971</v>
      </c>
      <c r="I131" s="51"/>
      <c r="J131" s="104" t="s">
        <v>989</v>
      </c>
      <c r="K131" s="103" t="s">
        <v>952</v>
      </c>
      <c r="N131" s="135"/>
    </row>
    <row r="132" spans="1:14" ht="33.75" x14ac:dyDescent="0.15">
      <c r="A132" s="51" t="s">
        <v>242</v>
      </c>
      <c r="B132" s="41"/>
      <c r="C132" s="130"/>
      <c r="D132" s="52" t="s">
        <v>208</v>
      </c>
      <c r="E132" s="91">
        <v>1.4200999999999999</v>
      </c>
      <c r="F132" s="91">
        <v>1.0852999999999999</v>
      </c>
      <c r="G132" s="91">
        <v>0.33489999999999998</v>
      </c>
      <c r="H132" s="52" t="s">
        <v>979</v>
      </c>
      <c r="I132" s="51"/>
      <c r="J132" s="52" t="s">
        <v>243</v>
      </c>
      <c r="K132" s="51" t="s">
        <v>15</v>
      </c>
      <c r="N132" s="135"/>
    </row>
    <row r="133" spans="1:14" ht="101.25" x14ac:dyDescent="0.15">
      <c r="A133" s="51" t="s">
        <v>244</v>
      </c>
      <c r="B133" s="52" t="s">
        <v>245</v>
      </c>
      <c r="C133" s="52" t="s">
        <v>246</v>
      </c>
      <c r="D133" s="52" t="s">
        <v>208</v>
      </c>
      <c r="E133" s="91">
        <v>0.23400000000000001</v>
      </c>
      <c r="F133" s="91">
        <v>0.20200000000000001</v>
      </c>
      <c r="G133" s="91">
        <v>3.2000000000000001E-2</v>
      </c>
      <c r="H133" s="51" t="s">
        <v>247</v>
      </c>
      <c r="I133" s="51"/>
      <c r="J133" s="52" t="s">
        <v>248</v>
      </c>
      <c r="K133" s="51" t="s">
        <v>79</v>
      </c>
      <c r="M133" s="99"/>
      <c r="N133" s="134"/>
    </row>
    <row r="134" spans="1:14" ht="101.25" x14ac:dyDescent="0.15">
      <c r="A134" s="51"/>
      <c r="B134" s="52" t="s">
        <v>249</v>
      </c>
      <c r="C134" s="52" t="s">
        <v>250</v>
      </c>
      <c r="D134" s="52" t="s">
        <v>208</v>
      </c>
      <c r="E134" s="91">
        <v>0.17199999999999999</v>
      </c>
      <c r="F134" s="91">
        <v>0.152</v>
      </c>
      <c r="G134" s="91">
        <v>2.1000000000000001E-2</v>
      </c>
      <c r="H134" s="51" t="s">
        <v>247</v>
      </c>
      <c r="I134" s="51"/>
      <c r="J134" s="52" t="s">
        <v>248</v>
      </c>
      <c r="K134" s="51" t="s">
        <v>79</v>
      </c>
      <c r="M134" s="99"/>
    </row>
    <row r="135" spans="1:14" ht="101.25" x14ac:dyDescent="0.15">
      <c r="A135" s="51"/>
      <c r="B135" s="52" t="s">
        <v>251</v>
      </c>
      <c r="C135" s="52" t="s">
        <v>252</v>
      </c>
      <c r="D135" s="52" t="s">
        <v>208</v>
      </c>
      <c r="E135" s="91">
        <v>0.157</v>
      </c>
      <c r="F135" s="91">
        <v>0.14000000000000001</v>
      </c>
      <c r="G135" s="91">
        <v>1.7999999999999999E-2</v>
      </c>
      <c r="H135" s="51" t="s">
        <v>247</v>
      </c>
      <c r="I135" s="51"/>
      <c r="J135" s="52" t="s">
        <v>248</v>
      </c>
      <c r="K135" s="51" t="s">
        <v>79</v>
      </c>
    </row>
    <row r="136" spans="1:14" ht="101.25" x14ac:dyDescent="0.15">
      <c r="A136" s="51"/>
      <c r="B136" s="52" t="s">
        <v>253</v>
      </c>
      <c r="C136" s="52"/>
      <c r="D136" s="52" t="s">
        <v>208</v>
      </c>
      <c r="E136" s="51">
        <v>0.182</v>
      </c>
      <c r="F136" s="51">
        <v>0.16</v>
      </c>
      <c r="G136" s="51">
        <v>2.1999999999999999E-2</v>
      </c>
      <c r="H136" s="51" t="s">
        <v>247</v>
      </c>
      <c r="I136" s="51"/>
      <c r="J136" s="52" t="s">
        <v>248</v>
      </c>
      <c r="K136" s="51" t="s">
        <v>79</v>
      </c>
    </row>
    <row r="137" spans="1:14" x14ac:dyDescent="0.15">
      <c r="A137" s="190" t="s">
        <v>254</v>
      </c>
      <c r="B137" s="190"/>
      <c r="C137" s="190"/>
      <c r="D137" s="190"/>
      <c r="E137" s="190"/>
      <c r="F137" s="190"/>
      <c r="G137" s="190"/>
      <c r="H137" s="190"/>
      <c r="I137" s="190"/>
      <c r="J137" s="190"/>
      <c r="K137" s="190"/>
    </row>
    <row r="138" spans="1:14" x14ac:dyDescent="0.15">
      <c r="A138" s="51" t="s">
        <v>255</v>
      </c>
      <c r="B138" s="52" t="s">
        <v>256</v>
      </c>
      <c r="C138" s="52" t="s">
        <v>257</v>
      </c>
      <c r="D138" s="52" t="s">
        <v>258</v>
      </c>
      <c r="E138" s="91">
        <v>1.3260000000000001</v>
      </c>
      <c r="F138" s="91">
        <v>1.0049999999999999</v>
      </c>
      <c r="G138" s="91">
        <v>0.32100000000000001</v>
      </c>
      <c r="H138" s="51" t="s">
        <v>259</v>
      </c>
      <c r="I138" s="51"/>
      <c r="J138" s="52" t="s">
        <v>260</v>
      </c>
      <c r="K138" s="51" t="s">
        <v>19</v>
      </c>
    </row>
    <row r="139" spans="1:14" ht="33.75" x14ac:dyDescent="0.15">
      <c r="A139" s="51"/>
      <c r="B139" s="52" t="s">
        <v>261</v>
      </c>
      <c r="C139" s="52" t="s">
        <v>262</v>
      </c>
      <c r="D139" s="52" t="s">
        <v>258</v>
      </c>
      <c r="E139" s="91">
        <v>0.36299999999999999</v>
      </c>
      <c r="F139" s="91">
        <v>0.27500000000000002</v>
      </c>
      <c r="G139" s="91">
        <v>8.7999999999999995E-2</v>
      </c>
      <c r="H139" s="51" t="s">
        <v>263</v>
      </c>
      <c r="I139" s="51"/>
      <c r="J139" s="52" t="s">
        <v>264</v>
      </c>
      <c r="K139" s="51" t="s">
        <v>19</v>
      </c>
    </row>
    <row r="140" spans="1:14" ht="33.75" x14ac:dyDescent="0.15">
      <c r="A140" s="51"/>
      <c r="B140" s="52"/>
      <c r="C140" s="52" t="s">
        <v>265</v>
      </c>
      <c r="D140" s="52" t="s">
        <v>258</v>
      </c>
      <c r="E140" s="91">
        <v>0.25600000000000001</v>
      </c>
      <c r="F140" s="91">
        <v>0.19400000000000001</v>
      </c>
      <c r="G140" s="91">
        <v>6.2E-2</v>
      </c>
      <c r="H140" s="51" t="s">
        <v>263</v>
      </c>
      <c r="I140" s="51"/>
      <c r="J140" s="52" t="s">
        <v>266</v>
      </c>
      <c r="K140" s="51" t="s">
        <v>19</v>
      </c>
    </row>
    <row r="141" spans="1:14" ht="45" x14ac:dyDescent="0.15">
      <c r="A141" s="51"/>
      <c r="B141" s="52"/>
      <c r="C141" s="52" t="s">
        <v>267</v>
      </c>
      <c r="D141" s="52" t="s">
        <v>258</v>
      </c>
      <c r="E141" s="91">
        <v>0.105</v>
      </c>
      <c r="F141" s="91">
        <v>0.08</v>
      </c>
      <c r="G141" s="91">
        <v>2.5000000000000001E-2</v>
      </c>
      <c r="H141" s="51" t="s">
        <v>263</v>
      </c>
      <c r="I141" s="51"/>
      <c r="J141" s="52" t="s">
        <v>268</v>
      </c>
      <c r="K141" s="51" t="s">
        <v>19</v>
      </c>
    </row>
    <row r="142" spans="1:14" ht="33.75" x14ac:dyDescent="0.15">
      <c r="A142" s="51"/>
      <c r="B142" s="52"/>
      <c r="C142" s="52" t="s">
        <v>269</v>
      </c>
      <c r="D142" s="52" t="s">
        <v>258</v>
      </c>
      <c r="E142" s="91">
        <v>8.7999999999999995E-2</v>
      </c>
      <c r="F142" s="91">
        <v>6.7000000000000004E-2</v>
      </c>
      <c r="G142" s="91">
        <v>2.1000000000000001E-2</v>
      </c>
      <c r="H142" s="51" t="s">
        <v>263</v>
      </c>
      <c r="I142" s="51"/>
      <c r="J142" s="52" t="s">
        <v>270</v>
      </c>
      <c r="K142" s="51" t="s">
        <v>19</v>
      </c>
    </row>
    <row r="143" spans="1:14" ht="22.5" x14ac:dyDescent="0.15">
      <c r="A143" s="51"/>
      <c r="B143" s="52"/>
      <c r="C143" s="52" t="s">
        <v>271</v>
      </c>
      <c r="D143" s="52" t="s">
        <v>258</v>
      </c>
      <c r="E143" s="91">
        <v>8.5000000000000006E-2</v>
      </c>
      <c r="F143" s="91">
        <v>6.5000000000000002E-2</v>
      </c>
      <c r="G143" s="91">
        <v>2.1000000000000001E-2</v>
      </c>
      <c r="H143" s="51" t="s">
        <v>263</v>
      </c>
      <c r="I143" s="51"/>
      <c r="J143" s="52" t="s">
        <v>272</v>
      </c>
      <c r="K143" s="51" t="s">
        <v>19</v>
      </c>
    </row>
    <row r="144" spans="1:14" x14ac:dyDescent="0.15">
      <c r="A144" s="51"/>
      <c r="B144" s="52" t="s">
        <v>222</v>
      </c>
      <c r="C144" s="52" t="s">
        <v>30</v>
      </c>
      <c r="D144" s="52" t="s">
        <v>258</v>
      </c>
      <c r="E144" s="91">
        <v>1.7000000000000001E-2</v>
      </c>
      <c r="F144" s="91">
        <v>1.2999999999999999E-2</v>
      </c>
      <c r="G144" s="91">
        <v>4.0000000000000001E-3</v>
      </c>
      <c r="H144" s="51" t="s">
        <v>273</v>
      </c>
      <c r="I144" s="51"/>
      <c r="J144" s="52" t="s">
        <v>274</v>
      </c>
      <c r="K144" s="51" t="s">
        <v>19</v>
      </c>
    </row>
    <row r="145" spans="1:22" x14ac:dyDescent="0.15">
      <c r="A145" s="51"/>
      <c r="B145" s="52"/>
      <c r="C145" s="52" t="s">
        <v>226</v>
      </c>
      <c r="D145" s="52" t="s">
        <v>258</v>
      </c>
      <c r="E145" s="91">
        <v>8.9999999999999993E-3</v>
      </c>
      <c r="F145" s="91">
        <v>0</v>
      </c>
      <c r="G145" s="91">
        <v>8.9999999999999993E-3</v>
      </c>
      <c r="H145" s="51" t="s">
        <v>273</v>
      </c>
      <c r="I145" s="51"/>
      <c r="J145" s="52" t="s">
        <v>274</v>
      </c>
      <c r="K145" s="51" t="s">
        <v>19</v>
      </c>
    </row>
    <row r="146" spans="1:22" ht="22.5" x14ac:dyDescent="0.15">
      <c r="A146" s="51"/>
      <c r="B146" s="52"/>
      <c r="C146" s="52" t="s">
        <v>275</v>
      </c>
      <c r="D146" s="52" t="s">
        <v>258</v>
      </c>
      <c r="E146" s="91">
        <v>1.0999999999999999E-2</v>
      </c>
      <c r="F146" s="91">
        <v>4.0000000000000001E-3</v>
      </c>
      <c r="G146" s="91">
        <v>8.0000000000000002E-3</v>
      </c>
      <c r="H146" s="51" t="s">
        <v>17</v>
      </c>
      <c r="I146" s="51"/>
      <c r="J146" s="52" t="s">
        <v>276</v>
      </c>
      <c r="K146" s="51" t="s">
        <v>19</v>
      </c>
    </row>
    <row r="147" spans="1:22" ht="56.25" x14ac:dyDescent="0.15">
      <c r="A147" s="51"/>
      <c r="B147" s="52" t="s">
        <v>277</v>
      </c>
      <c r="C147" s="52" t="s">
        <v>278</v>
      </c>
      <c r="D147" s="52" t="s">
        <v>258</v>
      </c>
      <c r="E147" s="91">
        <v>4.1000000000000002E-2</v>
      </c>
      <c r="F147" s="91">
        <v>3.1E-2</v>
      </c>
      <c r="G147" s="91">
        <v>0.01</v>
      </c>
      <c r="H147" s="51" t="s">
        <v>279</v>
      </c>
      <c r="I147" s="51"/>
      <c r="J147" s="52" t="s">
        <v>280</v>
      </c>
      <c r="K147" s="51" t="s">
        <v>19</v>
      </c>
    </row>
    <row r="148" spans="1:22" ht="56.25" x14ac:dyDescent="0.15">
      <c r="A148" s="51"/>
      <c r="B148" s="52"/>
      <c r="C148" s="52" t="s">
        <v>281</v>
      </c>
      <c r="D148" s="52" t="s">
        <v>258</v>
      </c>
      <c r="E148" s="91">
        <v>3.1E-2</v>
      </c>
      <c r="F148" s="91">
        <v>2.3E-2</v>
      </c>
      <c r="G148" s="91">
        <v>7.0000000000000001E-3</v>
      </c>
      <c r="H148" s="51" t="s">
        <v>279</v>
      </c>
      <c r="I148" s="51"/>
      <c r="J148" s="52" t="s">
        <v>282</v>
      </c>
      <c r="K148" s="51" t="s">
        <v>19</v>
      </c>
    </row>
    <row r="149" spans="1:22" ht="67.5" x14ac:dyDescent="0.15">
      <c r="A149" s="51"/>
      <c r="B149" s="52"/>
      <c r="C149" s="52" t="s">
        <v>283</v>
      </c>
      <c r="D149" s="52" t="s">
        <v>258</v>
      </c>
      <c r="E149" s="91">
        <v>2.1000000000000001E-2</v>
      </c>
      <c r="F149" s="91">
        <v>1.6E-2</v>
      </c>
      <c r="G149" s="91">
        <v>5.0000000000000001E-3</v>
      </c>
      <c r="H149" s="51" t="s">
        <v>279</v>
      </c>
      <c r="I149" s="51"/>
      <c r="J149" s="52" t="s">
        <v>284</v>
      </c>
      <c r="K149" s="51" t="s">
        <v>19</v>
      </c>
    </row>
    <row r="150" spans="1:22" ht="123.75" x14ac:dyDescent="0.15">
      <c r="A150" s="51"/>
      <c r="B150" s="52"/>
      <c r="C150" s="52" t="s">
        <v>285</v>
      </c>
      <c r="D150" s="52" t="s">
        <v>258</v>
      </c>
      <c r="E150" s="91">
        <v>3.1E-2</v>
      </c>
      <c r="F150" s="91">
        <v>2.3E-2</v>
      </c>
      <c r="G150" s="91">
        <v>7.0000000000000001E-3</v>
      </c>
      <c r="H150" s="51" t="s">
        <v>279</v>
      </c>
      <c r="I150" s="51"/>
      <c r="J150" s="52" t="s">
        <v>286</v>
      </c>
      <c r="K150" s="51" t="s">
        <v>19</v>
      </c>
    </row>
    <row r="151" spans="1:22" ht="33.75" x14ac:dyDescent="0.15">
      <c r="A151" s="51"/>
      <c r="B151" s="52" t="s">
        <v>287</v>
      </c>
      <c r="C151" s="52" t="s">
        <v>288</v>
      </c>
      <c r="D151" s="52" t="s">
        <v>258</v>
      </c>
      <c r="E151" s="91">
        <v>2.1999999999999999E-2</v>
      </c>
      <c r="F151" s="91">
        <v>1.7999999999999999E-2</v>
      </c>
      <c r="G151" s="91">
        <v>4.0000000000000001E-3</v>
      </c>
      <c r="H151" s="51" t="s">
        <v>289</v>
      </c>
      <c r="I151" s="51"/>
      <c r="J151" s="52" t="s">
        <v>290</v>
      </c>
      <c r="K151" s="51" t="s">
        <v>19</v>
      </c>
    </row>
    <row r="152" spans="1:22" ht="22.5" x14ac:dyDescent="0.15">
      <c r="A152" s="51"/>
      <c r="B152" s="52"/>
      <c r="C152" s="52" t="s">
        <v>291</v>
      </c>
      <c r="D152" s="52" t="s">
        <v>258</v>
      </c>
      <c r="E152" s="91">
        <v>7.0000000000000001E-3</v>
      </c>
      <c r="F152" s="91">
        <v>5.0000000000000001E-3</v>
      </c>
      <c r="G152" s="91">
        <v>1E-3</v>
      </c>
      <c r="H152" s="51" t="s">
        <v>289</v>
      </c>
      <c r="I152" s="51"/>
      <c r="J152" s="52" t="s">
        <v>292</v>
      </c>
      <c r="K152" s="51" t="s">
        <v>19</v>
      </c>
    </row>
    <row r="153" spans="1:22" ht="33.75" x14ac:dyDescent="0.15">
      <c r="A153" s="51"/>
      <c r="B153" s="52"/>
      <c r="C153" s="52" t="s">
        <v>293</v>
      </c>
      <c r="D153" s="52" t="s">
        <v>258</v>
      </c>
      <c r="E153" s="91">
        <v>7.0000000000000001E-3</v>
      </c>
      <c r="F153" s="91">
        <v>5.0000000000000001E-3</v>
      </c>
      <c r="G153" s="91">
        <v>1E-3</v>
      </c>
      <c r="H153" s="51" t="s">
        <v>289</v>
      </c>
      <c r="I153" s="51"/>
      <c r="J153" s="52" t="s">
        <v>294</v>
      </c>
      <c r="K153" s="51" t="s">
        <v>19</v>
      </c>
    </row>
    <row r="154" spans="1:22" ht="22.5" x14ac:dyDescent="0.15">
      <c r="A154" s="51"/>
      <c r="B154" s="52" t="s">
        <v>295</v>
      </c>
      <c r="C154" s="52" t="s">
        <v>296</v>
      </c>
      <c r="D154" s="52" t="s">
        <v>258</v>
      </c>
      <c r="E154" s="91">
        <v>0.55000000000000004</v>
      </c>
      <c r="F154" s="91">
        <v>0.43099999999999999</v>
      </c>
      <c r="G154" s="91">
        <v>0.11899999999999999</v>
      </c>
      <c r="H154" s="51" t="s">
        <v>297</v>
      </c>
      <c r="I154" s="51"/>
      <c r="J154" s="52" t="s">
        <v>298</v>
      </c>
      <c r="K154" s="51" t="s">
        <v>19</v>
      </c>
    </row>
    <row r="155" spans="1:22" ht="22.5" x14ac:dyDescent="0.15">
      <c r="A155" s="51" t="s">
        <v>299</v>
      </c>
      <c r="B155" s="52" t="s">
        <v>261</v>
      </c>
      <c r="C155" s="52" t="s">
        <v>300</v>
      </c>
      <c r="D155" s="52" t="s">
        <v>258</v>
      </c>
      <c r="E155" s="91">
        <v>0.21199999999999999</v>
      </c>
      <c r="F155" s="91">
        <v>0.161</v>
      </c>
      <c r="G155" s="91">
        <v>5.0999999999999997E-2</v>
      </c>
      <c r="H155" s="51" t="s">
        <v>301</v>
      </c>
      <c r="I155" s="51"/>
      <c r="J155" s="52" t="s">
        <v>302</v>
      </c>
      <c r="K155" s="51" t="s">
        <v>19</v>
      </c>
    </row>
    <row r="156" spans="1:22" ht="33.75" x14ac:dyDescent="0.15">
      <c r="A156" s="51"/>
      <c r="B156" s="52"/>
      <c r="C156" s="52" t="s">
        <v>303</v>
      </c>
      <c r="D156" s="52" t="s">
        <v>258</v>
      </c>
      <c r="E156" s="91">
        <v>0.122</v>
      </c>
      <c r="F156" s="91">
        <v>9.2999999999999999E-2</v>
      </c>
      <c r="G156" s="91">
        <v>2.9000000000000001E-2</v>
      </c>
      <c r="H156" s="51" t="s">
        <v>301</v>
      </c>
      <c r="I156" s="51"/>
      <c r="J156" s="52" t="s">
        <v>304</v>
      </c>
      <c r="K156" s="51" t="s">
        <v>19</v>
      </c>
    </row>
    <row r="157" spans="1:22" ht="45" x14ac:dyDescent="0.15">
      <c r="A157" s="51"/>
      <c r="B157" s="52"/>
      <c r="C157" s="52" t="s">
        <v>305</v>
      </c>
      <c r="D157" s="52" t="s">
        <v>258</v>
      </c>
      <c r="E157" s="91">
        <v>0.121</v>
      </c>
      <c r="F157" s="91">
        <v>9.1999999999999998E-2</v>
      </c>
      <c r="G157" s="91">
        <v>2.9000000000000001E-2</v>
      </c>
      <c r="H157" s="51" t="s">
        <v>301</v>
      </c>
      <c r="I157" s="51"/>
      <c r="J157" s="52" t="s">
        <v>304</v>
      </c>
      <c r="K157" s="51" t="s">
        <v>19</v>
      </c>
    </row>
    <row r="158" spans="1:22" ht="22.5" x14ac:dyDescent="0.15">
      <c r="A158" s="51"/>
      <c r="B158" s="52"/>
      <c r="C158" s="52" t="s">
        <v>271</v>
      </c>
      <c r="D158" s="52" t="s">
        <v>258</v>
      </c>
      <c r="E158" s="91">
        <v>0.109</v>
      </c>
      <c r="F158" s="91">
        <v>8.3000000000000004E-2</v>
      </c>
      <c r="G158" s="91">
        <v>0.02</v>
      </c>
      <c r="H158" s="51" t="s">
        <v>301</v>
      </c>
      <c r="I158" s="51"/>
      <c r="J158" s="52" t="s">
        <v>306</v>
      </c>
      <c r="K158" s="51" t="s">
        <v>19</v>
      </c>
    </row>
    <row r="159" spans="1:22" x14ac:dyDescent="0.15">
      <c r="A159" s="51"/>
      <c r="B159" s="52" t="s">
        <v>222</v>
      </c>
      <c r="C159" s="52" t="s">
        <v>30</v>
      </c>
      <c r="D159" s="52" t="s">
        <v>258</v>
      </c>
      <c r="E159" s="24">
        <v>2.7E-2</v>
      </c>
      <c r="F159" s="24">
        <v>0.02</v>
      </c>
      <c r="G159" s="24">
        <v>7.0000000000000001E-3</v>
      </c>
      <c r="H159" s="51" t="s">
        <v>307</v>
      </c>
      <c r="I159" s="51"/>
      <c r="J159" s="52" t="s">
        <v>308</v>
      </c>
      <c r="K159" s="51" t="s">
        <v>309</v>
      </c>
      <c r="N159"/>
      <c r="O159"/>
      <c r="P159"/>
      <c r="Q159"/>
      <c r="R159"/>
      <c r="S159"/>
      <c r="T159"/>
      <c r="U159"/>
      <c r="V159"/>
    </row>
    <row r="160" spans="1:22" x14ac:dyDescent="0.15">
      <c r="A160" s="51"/>
      <c r="B160" s="52"/>
      <c r="C160" s="52" t="s">
        <v>226</v>
      </c>
      <c r="D160" s="52" t="s">
        <v>258</v>
      </c>
      <c r="E160" s="24">
        <v>1.4999999999999999E-2</v>
      </c>
      <c r="F160" s="24">
        <v>0</v>
      </c>
      <c r="G160" s="24">
        <v>1.4999999999999999E-2</v>
      </c>
      <c r="H160" s="51" t="s">
        <v>307</v>
      </c>
      <c r="I160" s="51"/>
      <c r="J160" s="52" t="s">
        <v>308</v>
      </c>
      <c r="K160" s="51" t="s">
        <v>309</v>
      </c>
      <c r="N160"/>
      <c r="O160"/>
      <c r="P160"/>
      <c r="Q160"/>
      <c r="R160"/>
      <c r="S160"/>
      <c r="T160"/>
      <c r="U160"/>
      <c r="V160"/>
    </row>
    <row r="161" spans="1:22" ht="22.5" x14ac:dyDescent="0.15">
      <c r="A161" s="51"/>
      <c r="B161" s="52"/>
      <c r="C161" s="52" t="s">
        <v>275</v>
      </c>
      <c r="D161" s="52" t="s">
        <v>258</v>
      </c>
      <c r="E161" s="24">
        <v>1.7999999999999999E-2</v>
      </c>
      <c r="F161" s="24">
        <v>5.0000000000000001E-3</v>
      </c>
      <c r="G161" s="24">
        <v>1.2999999999999999E-2</v>
      </c>
      <c r="H161" s="51" t="s">
        <v>307</v>
      </c>
      <c r="I161" s="51"/>
      <c r="J161" s="52" t="s">
        <v>310</v>
      </c>
      <c r="K161" s="51" t="s">
        <v>309</v>
      </c>
      <c r="N161"/>
      <c r="O161"/>
      <c r="P161"/>
      <c r="Q161"/>
      <c r="R161"/>
      <c r="S161"/>
      <c r="T161"/>
      <c r="U161"/>
      <c r="V161"/>
    </row>
    <row r="162" spans="1:22" ht="33.75" x14ac:dyDescent="0.15">
      <c r="A162" s="51"/>
      <c r="B162" s="52" t="s">
        <v>277</v>
      </c>
      <c r="C162" s="52" t="s">
        <v>311</v>
      </c>
      <c r="D162" s="52" t="s">
        <v>258</v>
      </c>
      <c r="E162" s="91">
        <v>5.3999999999999999E-2</v>
      </c>
      <c r="F162" s="91">
        <v>4.1000000000000002E-2</v>
      </c>
      <c r="G162" s="91">
        <v>1.29E-2</v>
      </c>
      <c r="H162" s="51" t="s">
        <v>312</v>
      </c>
      <c r="I162" s="51"/>
      <c r="J162" s="52" t="s">
        <v>313</v>
      </c>
      <c r="K162" s="51" t="s">
        <v>314</v>
      </c>
    </row>
    <row r="163" spans="1:22" ht="33.75" x14ac:dyDescent="0.15">
      <c r="A163" s="51"/>
      <c r="B163" s="52"/>
      <c r="C163" s="52" t="s">
        <v>315</v>
      </c>
      <c r="D163" s="52" t="s">
        <v>258</v>
      </c>
      <c r="E163" s="91">
        <v>5.1999999999999998E-2</v>
      </c>
      <c r="F163" s="91">
        <v>3.9E-2</v>
      </c>
      <c r="G163" s="91">
        <v>1.2500000000000001E-2</v>
      </c>
      <c r="H163" s="51" t="s">
        <v>312</v>
      </c>
      <c r="I163" s="51"/>
      <c r="J163" s="52" t="s">
        <v>316</v>
      </c>
      <c r="K163" s="51" t="s">
        <v>314</v>
      </c>
    </row>
    <row r="164" spans="1:22" ht="33.75" x14ac:dyDescent="0.15">
      <c r="A164" s="51"/>
      <c r="B164" s="52"/>
      <c r="C164" s="52" t="s">
        <v>317</v>
      </c>
      <c r="D164" s="52" t="s">
        <v>258</v>
      </c>
      <c r="E164" s="91">
        <v>3.2000000000000001E-2</v>
      </c>
      <c r="F164" s="91">
        <v>2.4E-2</v>
      </c>
      <c r="G164" s="91">
        <v>8.0000000000000002E-3</v>
      </c>
      <c r="H164" s="51" t="s">
        <v>312</v>
      </c>
      <c r="I164" s="51"/>
      <c r="J164" s="52" t="s">
        <v>316</v>
      </c>
      <c r="K164" s="51" t="s">
        <v>19</v>
      </c>
    </row>
    <row r="165" spans="1:22" ht="33.75" x14ac:dyDescent="0.15">
      <c r="A165" s="51"/>
      <c r="B165" s="52"/>
      <c r="C165" s="52" t="s">
        <v>318</v>
      </c>
      <c r="D165" s="52" t="s">
        <v>258</v>
      </c>
      <c r="E165" s="91">
        <v>2.7E-2</v>
      </c>
      <c r="F165" s="91">
        <v>0.02</v>
      </c>
      <c r="G165" s="91">
        <v>7.0000000000000001E-3</v>
      </c>
      <c r="H165" s="51" t="s">
        <v>312</v>
      </c>
      <c r="I165" s="51"/>
      <c r="J165" s="52" t="s">
        <v>316</v>
      </c>
      <c r="K165" s="51" t="s">
        <v>19</v>
      </c>
    </row>
    <row r="166" spans="1:22" ht="67.5" x14ac:dyDescent="0.15">
      <c r="A166" s="51"/>
      <c r="B166" s="52"/>
      <c r="C166" s="52" t="s">
        <v>319</v>
      </c>
      <c r="D166" s="52" t="s">
        <v>258</v>
      </c>
      <c r="E166" s="91">
        <v>3.2000000000000001E-2</v>
      </c>
      <c r="F166" s="91">
        <v>2.4E-2</v>
      </c>
      <c r="G166" s="91">
        <v>8.0000000000000002E-3</v>
      </c>
      <c r="H166" s="51" t="s">
        <v>312</v>
      </c>
      <c r="I166" s="51"/>
      <c r="J166" s="52" t="s">
        <v>320</v>
      </c>
      <c r="K166" s="51" t="s">
        <v>19</v>
      </c>
    </row>
    <row r="167" spans="1:22" x14ac:dyDescent="0.15">
      <c r="A167" s="51"/>
      <c r="B167" s="52" t="s">
        <v>287</v>
      </c>
      <c r="C167" s="52" t="s">
        <v>288</v>
      </c>
      <c r="D167" s="52" t="s">
        <v>258</v>
      </c>
      <c r="E167" s="91">
        <v>3.2000000000000001E-2</v>
      </c>
      <c r="F167" s="91">
        <v>2.5999999999999999E-2</v>
      </c>
      <c r="G167" s="91">
        <v>6.0000000000000001E-3</v>
      </c>
      <c r="H167" s="51" t="s">
        <v>321</v>
      </c>
      <c r="I167" s="51"/>
      <c r="J167" s="52" t="s">
        <v>322</v>
      </c>
      <c r="K167" s="51" t="s">
        <v>19</v>
      </c>
    </row>
    <row r="168" spans="1:22" ht="22.5" x14ac:dyDescent="0.15">
      <c r="A168" s="51"/>
      <c r="B168" s="52"/>
      <c r="C168" s="52" t="s">
        <v>291</v>
      </c>
      <c r="D168" s="52" t="s">
        <v>258</v>
      </c>
      <c r="E168" s="91">
        <v>1.2E-2</v>
      </c>
      <c r="F168" s="91">
        <v>8.9999999999999993E-3</v>
      </c>
      <c r="G168" s="91">
        <v>2E-3</v>
      </c>
      <c r="H168" s="51" t="s">
        <v>321</v>
      </c>
      <c r="I168" s="51"/>
      <c r="J168" s="52" t="s">
        <v>323</v>
      </c>
      <c r="K168" s="51" t="s">
        <v>19</v>
      </c>
    </row>
    <row r="169" spans="1:22" ht="22.5" x14ac:dyDescent="0.15">
      <c r="A169" s="51"/>
      <c r="B169" s="52"/>
      <c r="C169" s="52" t="s">
        <v>324</v>
      </c>
      <c r="D169" s="52" t="s">
        <v>258</v>
      </c>
      <c r="E169" s="91">
        <v>1.2E-2</v>
      </c>
      <c r="F169" s="91">
        <v>8.9999999999999993E-3</v>
      </c>
      <c r="G169" s="91">
        <v>2E-3</v>
      </c>
      <c r="H169" s="51" t="s">
        <v>321</v>
      </c>
      <c r="I169" s="51"/>
      <c r="J169" s="52" t="s">
        <v>294</v>
      </c>
      <c r="K169" s="51" t="s">
        <v>19</v>
      </c>
    </row>
    <row r="170" spans="1:22" x14ac:dyDescent="0.15">
      <c r="A170" s="190" t="s">
        <v>325</v>
      </c>
      <c r="B170" s="190"/>
      <c r="C170" s="190"/>
      <c r="D170" s="190"/>
      <c r="E170" s="190"/>
      <c r="F170" s="190"/>
      <c r="G170" s="190"/>
      <c r="H170" s="190"/>
      <c r="I170" s="190"/>
      <c r="J170" s="190"/>
      <c r="K170" s="190"/>
    </row>
    <row r="171" spans="1:22" ht="56.25" x14ac:dyDescent="0.15">
      <c r="A171" s="41"/>
      <c r="B171" s="41" t="s">
        <v>326</v>
      </c>
      <c r="C171" s="41"/>
      <c r="D171" s="41" t="s">
        <v>40</v>
      </c>
      <c r="E171" s="129">
        <v>0.45400000000000001</v>
      </c>
      <c r="F171" s="41"/>
      <c r="G171" s="41"/>
      <c r="H171" s="160" t="s">
        <v>925</v>
      </c>
      <c r="I171" s="160"/>
      <c r="J171" s="41" t="s">
        <v>328</v>
      </c>
      <c r="K171" s="163">
        <v>45658</v>
      </c>
    </row>
    <row r="172" spans="1:22" ht="56.25" x14ac:dyDescent="0.15">
      <c r="A172" s="53"/>
      <c r="B172" s="51" t="s">
        <v>330</v>
      </c>
      <c r="C172" s="52"/>
      <c r="D172" s="51" t="s">
        <v>40</v>
      </c>
      <c r="E172" s="103">
        <v>0.501</v>
      </c>
      <c r="F172" s="51"/>
      <c r="G172" s="51"/>
      <c r="H172" s="160" t="s">
        <v>925</v>
      </c>
      <c r="I172" s="160"/>
      <c r="J172" s="52" t="s">
        <v>331</v>
      </c>
      <c r="K172" s="163">
        <v>45658</v>
      </c>
      <c r="N172" s="28"/>
    </row>
    <row r="173" spans="1:22" ht="56.25" x14ac:dyDescent="0.15">
      <c r="A173" s="53"/>
      <c r="B173" s="51" t="s">
        <v>332</v>
      </c>
      <c r="C173" s="52"/>
      <c r="D173" s="51" t="s">
        <v>40</v>
      </c>
      <c r="E173" s="103">
        <v>0.315</v>
      </c>
      <c r="F173" s="51"/>
      <c r="G173" s="51"/>
      <c r="H173" s="160" t="s">
        <v>925</v>
      </c>
      <c r="I173" s="160"/>
      <c r="J173" s="52" t="s">
        <v>328</v>
      </c>
      <c r="K173" s="163">
        <v>45658</v>
      </c>
    </row>
    <row r="174" spans="1:22" ht="56.25" x14ac:dyDescent="0.15">
      <c r="A174" s="53"/>
      <c r="B174" s="51" t="s">
        <v>333</v>
      </c>
      <c r="C174" s="52"/>
      <c r="D174" s="51" t="s">
        <v>40</v>
      </c>
      <c r="E174" s="103">
        <v>1960</v>
      </c>
      <c r="F174" s="51"/>
      <c r="G174" s="51"/>
      <c r="H174" s="160" t="s">
        <v>925</v>
      </c>
      <c r="I174" s="160"/>
      <c r="J174" s="52" t="s">
        <v>328</v>
      </c>
      <c r="K174" s="163">
        <v>45658</v>
      </c>
    </row>
    <row r="175" spans="1:22" ht="56.25" x14ac:dyDescent="0.15">
      <c r="A175" s="53"/>
      <c r="B175" s="51" t="s">
        <v>334</v>
      </c>
      <c r="C175" s="52"/>
      <c r="D175" s="51" t="s">
        <v>40</v>
      </c>
      <c r="E175" s="108">
        <v>14600</v>
      </c>
      <c r="F175" s="51"/>
      <c r="G175" s="51"/>
      <c r="H175" s="160" t="s">
        <v>925</v>
      </c>
      <c r="I175" s="160"/>
      <c r="J175" s="52" t="s">
        <v>328</v>
      </c>
      <c r="K175" s="163">
        <v>45658</v>
      </c>
    </row>
    <row r="176" spans="1:22" ht="56.25" x14ac:dyDescent="0.15">
      <c r="A176" s="53"/>
      <c r="B176" s="51" t="s">
        <v>335</v>
      </c>
      <c r="C176" s="52"/>
      <c r="D176" s="51" t="s">
        <v>40</v>
      </c>
      <c r="E176" s="108">
        <v>771</v>
      </c>
      <c r="F176" s="51"/>
      <c r="G176" s="51"/>
      <c r="H176" s="160" t="s">
        <v>925</v>
      </c>
      <c r="I176" s="160"/>
      <c r="J176" s="52" t="s">
        <v>328</v>
      </c>
      <c r="K176" s="163">
        <v>45658</v>
      </c>
    </row>
    <row r="177" spans="1:11" ht="56.25" x14ac:dyDescent="0.15">
      <c r="A177" s="53"/>
      <c r="B177" s="51" t="s">
        <v>336</v>
      </c>
      <c r="C177" s="52"/>
      <c r="D177" s="51" t="s">
        <v>40</v>
      </c>
      <c r="E177" s="108">
        <v>3740</v>
      </c>
      <c r="F177" s="51"/>
      <c r="G177" s="51"/>
      <c r="H177" s="160" t="s">
        <v>925</v>
      </c>
      <c r="I177" s="160"/>
      <c r="J177" s="52" t="s">
        <v>328</v>
      </c>
      <c r="K177" s="163">
        <v>45658</v>
      </c>
    </row>
    <row r="178" spans="1:11" ht="56.25" x14ac:dyDescent="0.15">
      <c r="A178" s="53"/>
      <c r="B178" s="51" t="s">
        <v>337</v>
      </c>
      <c r="C178" s="52"/>
      <c r="D178" s="51" t="s">
        <v>40</v>
      </c>
      <c r="E178" s="108">
        <v>1530</v>
      </c>
      <c r="F178" s="51"/>
      <c r="G178" s="51"/>
      <c r="H178" s="160" t="s">
        <v>925</v>
      </c>
      <c r="I178" s="160"/>
      <c r="J178" s="52" t="s">
        <v>328</v>
      </c>
      <c r="K178" s="163">
        <v>45658</v>
      </c>
    </row>
    <row r="179" spans="1:11" ht="56.25" x14ac:dyDescent="0.15">
      <c r="A179" s="53"/>
      <c r="B179" s="51" t="s">
        <v>338</v>
      </c>
      <c r="C179" s="52"/>
      <c r="D179" s="51" t="s">
        <v>40</v>
      </c>
      <c r="E179" s="108">
        <v>5810</v>
      </c>
      <c r="F179" s="51"/>
      <c r="G179" s="51"/>
      <c r="H179" s="160" t="s">
        <v>925</v>
      </c>
      <c r="I179" s="160"/>
      <c r="J179" s="52" t="s">
        <v>328</v>
      </c>
      <c r="K179" s="163">
        <v>45658</v>
      </c>
    </row>
    <row r="180" spans="1:11" ht="56.25" x14ac:dyDescent="0.15">
      <c r="A180" s="53"/>
      <c r="B180" s="51" t="s">
        <v>339</v>
      </c>
      <c r="C180" s="52"/>
      <c r="D180" s="51" t="s">
        <v>40</v>
      </c>
      <c r="E180" s="108">
        <v>962</v>
      </c>
      <c r="F180" s="51"/>
      <c r="G180" s="51"/>
      <c r="H180" s="160" t="s">
        <v>925</v>
      </c>
      <c r="I180" s="160"/>
      <c r="J180" s="52" t="s">
        <v>328</v>
      </c>
      <c r="K180" s="163">
        <v>45658</v>
      </c>
    </row>
    <row r="181" spans="1:11" ht="56.25" x14ac:dyDescent="0.15">
      <c r="A181" s="53"/>
      <c r="B181" s="52" t="s">
        <v>340</v>
      </c>
      <c r="C181" s="52" t="s">
        <v>341</v>
      </c>
      <c r="D181" s="52" t="s">
        <v>40</v>
      </c>
      <c r="E181" s="243">
        <v>0.02</v>
      </c>
      <c r="F181" s="52"/>
      <c r="G181" s="52"/>
      <c r="H181" s="160" t="s">
        <v>925</v>
      </c>
      <c r="I181" s="160"/>
      <c r="J181" s="52" t="s">
        <v>328</v>
      </c>
      <c r="K181" s="163">
        <v>45658</v>
      </c>
    </row>
    <row r="182" spans="1:11" ht="67.5" x14ac:dyDescent="0.15">
      <c r="A182" s="53"/>
      <c r="B182" s="51" t="s">
        <v>342</v>
      </c>
      <c r="C182" s="52" t="s">
        <v>343</v>
      </c>
      <c r="D182" s="51" t="s">
        <v>40</v>
      </c>
      <c r="E182" s="108">
        <v>4728</v>
      </c>
      <c r="F182" s="51"/>
      <c r="G182" s="51"/>
      <c r="H182" s="160" t="s">
        <v>925</v>
      </c>
      <c r="I182" s="160"/>
      <c r="J182" s="52" t="s">
        <v>344</v>
      </c>
      <c r="K182" s="163">
        <v>45658</v>
      </c>
    </row>
    <row r="183" spans="1:11" ht="67.5" x14ac:dyDescent="0.15">
      <c r="A183" s="53"/>
      <c r="B183" s="51" t="s">
        <v>345</v>
      </c>
      <c r="C183" s="52" t="s">
        <v>346</v>
      </c>
      <c r="D183" s="51" t="s">
        <v>40</v>
      </c>
      <c r="E183" s="108">
        <v>2262</v>
      </c>
      <c r="F183" s="51"/>
      <c r="G183" s="51"/>
      <c r="H183" s="160" t="s">
        <v>925</v>
      </c>
      <c r="I183" s="160"/>
      <c r="J183" s="52" t="s">
        <v>344</v>
      </c>
      <c r="K183" s="163">
        <v>45658</v>
      </c>
    </row>
    <row r="184" spans="1:11" ht="67.5" x14ac:dyDescent="0.15">
      <c r="A184" s="53"/>
      <c r="B184" s="51" t="s">
        <v>347</v>
      </c>
      <c r="C184" s="52" t="s">
        <v>348</v>
      </c>
      <c r="D184" s="51" t="s">
        <v>40</v>
      </c>
      <c r="E184" s="108">
        <v>1908</v>
      </c>
      <c r="F184" s="51"/>
      <c r="G184" s="51"/>
      <c r="H184" s="160" t="s">
        <v>925</v>
      </c>
      <c r="I184" s="160"/>
      <c r="J184" s="52" t="s">
        <v>344</v>
      </c>
      <c r="K184" s="163">
        <v>45658</v>
      </c>
    </row>
    <row r="185" spans="1:11" ht="67.5" x14ac:dyDescent="0.15">
      <c r="A185" s="53"/>
      <c r="B185" s="51" t="s">
        <v>349</v>
      </c>
      <c r="C185" s="52" t="s">
        <v>350</v>
      </c>
      <c r="D185" s="51" t="s">
        <v>40</v>
      </c>
      <c r="E185" s="108">
        <v>1965</v>
      </c>
      <c r="F185" s="51"/>
      <c r="G185" s="51"/>
      <c r="H185" s="160" t="s">
        <v>925</v>
      </c>
      <c r="I185" s="160"/>
      <c r="J185" s="52" t="s">
        <v>344</v>
      </c>
      <c r="K185" s="163">
        <v>45658</v>
      </c>
    </row>
    <row r="186" spans="1:11" ht="67.5" x14ac:dyDescent="0.15">
      <c r="A186" s="53"/>
      <c r="B186" s="51" t="s">
        <v>351</v>
      </c>
      <c r="C186" s="52" t="s">
        <v>352</v>
      </c>
      <c r="D186" s="51" t="s">
        <v>40</v>
      </c>
      <c r="E186" s="108">
        <v>2256</v>
      </c>
      <c r="F186" s="51"/>
      <c r="G186" s="51"/>
      <c r="H186" s="160" t="s">
        <v>925</v>
      </c>
      <c r="I186" s="160"/>
      <c r="J186" s="52" t="s">
        <v>344</v>
      </c>
      <c r="K186" s="163">
        <v>45658</v>
      </c>
    </row>
    <row r="187" spans="1:11" ht="67.5" x14ac:dyDescent="0.15">
      <c r="A187" s="53"/>
      <c r="B187" s="51" t="s">
        <v>353</v>
      </c>
      <c r="C187" s="52" t="s">
        <v>354</v>
      </c>
      <c r="D187" s="51" t="s">
        <v>40</v>
      </c>
      <c r="E187" s="108">
        <v>2508</v>
      </c>
      <c r="F187" s="51"/>
      <c r="G187" s="51"/>
      <c r="H187" s="160" t="s">
        <v>925</v>
      </c>
      <c r="I187" s="160"/>
      <c r="J187" s="52" t="s">
        <v>344</v>
      </c>
      <c r="K187" s="163">
        <v>45658</v>
      </c>
    </row>
    <row r="188" spans="1:11" ht="67.5" x14ac:dyDescent="0.15">
      <c r="A188" s="53"/>
      <c r="B188" s="51" t="s">
        <v>355</v>
      </c>
      <c r="C188" s="52" t="s">
        <v>356</v>
      </c>
      <c r="D188" s="51" t="s">
        <v>40</v>
      </c>
      <c r="E188" s="108">
        <v>2917</v>
      </c>
      <c r="F188" s="51"/>
      <c r="G188" s="51"/>
      <c r="H188" s="160" t="s">
        <v>925</v>
      </c>
      <c r="I188" s="160"/>
      <c r="J188" s="52" t="s">
        <v>344</v>
      </c>
      <c r="K188" s="163">
        <v>45658</v>
      </c>
    </row>
    <row r="189" spans="1:11" s="28" customFormat="1" ht="90" x14ac:dyDescent="0.15">
      <c r="A189" s="53"/>
      <c r="B189" s="52" t="s">
        <v>357</v>
      </c>
      <c r="C189" s="52" t="s">
        <v>358</v>
      </c>
      <c r="D189" s="52" t="s">
        <v>40</v>
      </c>
      <c r="E189" s="109">
        <v>2425</v>
      </c>
      <c r="F189" s="52"/>
      <c r="G189" s="52"/>
      <c r="H189" s="160" t="s">
        <v>925</v>
      </c>
      <c r="I189" s="160"/>
      <c r="J189" s="52" t="s">
        <v>344</v>
      </c>
      <c r="K189" s="163">
        <v>45658</v>
      </c>
    </row>
    <row r="190" spans="1:11" ht="112.5" x14ac:dyDescent="0.15">
      <c r="A190" s="53"/>
      <c r="B190" s="51" t="s">
        <v>359</v>
      </c>
      <c r="C190" s="52" t="s">
        <v>360</v>
      </c>
      <c r="D190" s="51" t="s">
        <v>40</v>
      </c>
      <c r="E190" s="108">
        <v>1494</v>
      </c>
      <c r="F190" s="51"/>
      <c r="G190" s="51"/>
      <c r="H190" s="160" t="s">
        <v>925</v>
      </c>
      <c r="I190" s="160"/>
      <c r="J190" s="52" t="s">
        <v>344</v>
      </c>
      <c r="K190" s="163">
        <v>45658</v>
      </c>
    </row>
    <row r="191" spans="1:11" ht="101.25" x14ac:dyDescent="0.15">
      <c r="A191" s="53"/>
      <c r="B191" s="51" t="s">
        <v>361</v>
      </c>
      <c r="C191" s="52" t="s">
        <v>362</v>
      </c>
      <c r="D191" s="51" t="s">
        <v>40</v>
      </c>
      <c r="E191" s="108">
        <v>1505</v>
      </c>
      <c r="F191" s="51"/>
      <c r="G191" s="51"/>
      <c r="H191" s="160" t="s">
        <v>925</v>
      </c>
      <c r="I191" s="160"/>
      <c r="J191" s="52" t="s">
        <v>344</v>
      </c>
      <c r="K191" s="163">
        <v>45658</v>
      </c>
    </row>
    <row r="192" spans="1:11" ht="67.5" x14ac:dyDescent="0.15">
      <c r="A192" s="53"/>
      <c r="B192" s="51" t="s">
        <v>363</v>
      </c>
      <c r="C192" s="52" t="s">
        <v>364</v>
      </c>
      <c r="D192" s="51" t="s">
        <v>40</v>
      </c>
      <c r="E192" s="108">
        <v>643</v>
      </c>
      <c r="F192" s="51"/>
      <c r="G192" s="51"/>
      <c r="H192" s="160" t="s">
        <v>925</v>
      </c>
      <c r="I192" s="160"/>
      <c r="J192" s="52" t="s">
        <v>344</v>
      </c>
      <c r="K192" s="163">
        <v>45658</v>
      </c>
    </row>
    <row r="193" spans="1:13" s="28" customFormat="1" ht="67.5" x14ac:dyDescent="0.15">
      <c r="A193" s="53"/>
      <c r="B193" s="52" t="s">
        <v>365</v>
      </c>
      <c r="C193" s="52" t="s">
        <v>366</v>
      </c>
      <c r="D193" s="52" t="s">
        <v>40</v>
      </c>
      <c r="E193" s="109">
        <v>2292</v>
      </c>
      <c r="F193" s="52"/>
      <c r="G193" s="52"/>
      <c r="H193" s="160" t="s">
        <v>925</v>
      </c>
      <c r="I193" s="160"/>
      <c r="J193" s="52" t="s">
        <v>344</v>
      </c>
      <c r="K193" s="163">
        <v>45658</v>
      </c>
    </row>
    <row r="194" spans="1:13" ht="67.5" x14ac:dyDescent="0.15">
      <c r="A194" s="53"/>
      <c r="B194" s="51" t="s">
        <v>367</v>
      </c>
      <c r="C194" s="52" t="s">
        <v>368</v>
      </c>
      <c r="D194" s="51" t="s">
        <v>40</v>
      </c>
      <c r="E194" s="108">
        <v>779</v>
      </c>
      <c r="F194" s="51"/>
      <c r="G194" s="51"/>
      <c r="H194" s="160" t="s">
        <v>925</v>
      </c>
      <c r="I194" s="160"/>
      <c r="J194" s="52" t="s">
        <v>344</v>
      </c>
      <c r="K194" s="163">
        <v>45658</v>
      </c>
    </row>
    <row r="195" spans="1:13" ht="67.5" x14ac:dyDescent="0.15">
      <c r="A195" s="53"/>
      <c r="B195" s="51" t="s">
        <v>369</v>
      </c>
      <c r="C195" s="52" t="s">
        <v>370</v>
      </c>
      <c r="D195" s="51" t="s">
        <v>40</v>
      </c>
      <c r="E195" s="108">
        <v>4775</v>
      </c>
      <c r="F195" s="51"/>
      <c r="G195" s="51"/>
      <c r="H195" s="160" t="s">
        <v>925</v>
      </c>
      <c r="I195" s="160"/>
      <c r="J195" s="52" t="s">
        <v>344</v>
      </c>
      <c r="K195" s="163">
        <v>45658</v>
      </c>
    </row>
    <row r="196" spans="1:13" ht="67.5" x14ac:dyDescent="0.15">
      <c r="A196" s="53"/>
      <c r="B196" s="51" t="s">
        <v>371</v>
      </c>
      <c r="C196" s="52" t="s">
        <v>372</v>
      </c>
      <c r="D196" s="51" t="s">
        <v>40</v>
      </c>
      <c r="E196" s="108">
        <v>673</v>
      </c>
      <c r="F196" s="51"/>
      <c r="G196" s="51"/>
      <c r="H196" s="160" t="s">
        <v>925</v>
      </c>
      <c r="I196" s="160"/>
      <c r="J196" s="52" t="s">
        <v>344</v>
      </c>
      <c r="K196" s="163">
        <v>45658</v>
      </c>
    </row>
    <row r="197" spans="1:13" ht="56.25" x14ac:dyDescent="0.15">
      <c r="A197" s="53"/>
      <c r="B197" s="51" t="s">
        <v>373</v>
      </c>
      <c r="C197" s="52" t="s">
        <v>374</v>
      </c>
      <c r="D197" s="51" t="s">
        <v>40</v>
      </c>
      <c r="E197" s="243">
        <v>6.0000000000000001E-3</v>
      </c>
      <c r="F197" s="51"/>
      <c r="G197" s="51"/>
      <c r="H197" s="160" t="s">
        <v>925</v>
      </c>
      <c r="I197" s="160"/>
      <c r="J197" s="52" t="s">
        <v>328</v>
      </c>
      <c r="K197" s="163">
        <v>45658</v>
      </c>
    </row>
    <row r="198" spans="1:13" ht="56.25" x14ac:dyDescent="0.15">
      <c r="A198" s="53"/>
      <c r="B198" s="51" t="s">
        <v>375</v>
      </c>
      <c r="C198" s="52" t="s">
        <v>376</v>
      </c>
      <c r="D198" s="51" t="s">
        <v>40</v>
      </c>
      <c r="E198" s="51">
        <v>3</v>
      </c>
      <c r="F198" s="51"/>
      <c r="G198" s="51"/>
      <c r="H198" s="160" t="s">
        <v>925</v>
      </c>
      <c r="I198" s="160"/>
      <c r="J198" s="52" t="s">
        <v>328</v>
      </c>
      <c r="K198" s="163">
        <v>45658</v>
      </c>
    </row>
    <row r="199" spans="1:13" ht="56.25" x14ac:dyDescent="0.15">
      <c r="A199" s="53"/>
      <c r="B199" s="52" t="s">
        <v>377</v>
      </c>
      <c r="C199" s="52" t="s">
        <v>378</v>
      </c>
      <c r="D199" s="52" t="s">
        <v>40</v>
      </c>
      <c r="E199" s="52">
        <v>5</v>
      </c>
      <c r="F199" s="52"/>
      <c r="G199" s="52"/>
      <c r="H199" s="160" t="s">
        <v>925</v>
      </c>
      <c r="I199" s="160"/>
      <c r="J199" s="52" t="s">
        <v>328</v>
      </c>
      <c r="K199" s="163">
        <v>45658</v>
      </c>
    </row>
    <row r="200" spans="1:13" x14ac:dyDescent="0.15">
      <c r="A200" s="53"/>
      <c r="B200" s="52" t="s">
        <v>379</v>
      </c>
      <c r="C200" s="52" t="s">
        <v>380</v>
      </c>
      <c r="D200" s="52" t="s">
        <v>40</v>
      </c>
      <c r="E200" s="52">
        <v>0</v>
      </c>
      <c r="F200" s="52"/>
      <c r="G200" s="52"/>
      <c r="H200" s="160" t="s">
        <v>925</v>
      </c>
      <c r="I200" s="160"/>
      <c r="J200" s="52" t="s">
        <v>926</v>
      </c>
      <c r="K200" s="163">
        <v>45658</v>
      </c>
    </row>
    <row r="201" spans="1:13" ht="56.25" x14ac:dyDescent="0.15">
      <c r="A201" s="53"/>
      <c r="B201" s="52" t="s">
        <v>382</v>
      </c>
      <c r="C201" s="52" t="s">
        <v>383</v>
      </c>
      <c r="D201" s="51" t="s">
        <v>40</v>
      </c>
      <c r="E201" s="51">
        <v>1</v>
      </c>
      <c r="F201" s="51"/>
      <c r="G201" s="51"/>
      <c r="H201" s="160" t="s">
        <v>925</v>
      </c>
      <c r="I201" s="160"/>
      <c r="J201" s="52" t="s">
        <v>328</v>
      </c>
      <c r="K201" s="163">
        <v>45658</v>
      </c>
    </row>
    <row r="202" spans="1:13" ht="56.25" x14ac:dyDescent="0.15">
      <c r="A202" s="53"/>
      <c r="B202" s="51" t="s">
        <v>923</v>
      </c>
      <c r="C202" s="51" t="s">
        <v>385</v>
      </c>
      <c r="D202" s="51" t="s">
        <v>40</v>
      </c>
      <c r="E202" s="103">
        <v>27</v>
      </c>
      <c r="F202" s="24"/>
      <c r="G202" s="24"/>
      <c r="H202" s="160" t="s">
        <v>925</v>
      </c>
      <c r="I202" s="160"/>
      <c r="J202" s="52" t="s">
        <v>386</v>
      </c>
      <c r="K202" s="163">
        <v>45658</v>
      </c>
    </row>
    <row r="203" spans="1:13" x14ac:dyDescent="0.15">
      <c r="A203" s="53"/>
      <c r="B203" s="103" t="s">
        <v>924</v>
      </c>
      <c r="C203" s="103" t="s">
        <v>385</v>
      </c>
      <c r="D203" s="103" t="s">
        <v>40</v>
      </c>
      <c r="E203" s="103">
        <v>29.8</v>
      </c>
      <c r="F203" s="160"/>
      <c r="G203" s="160"/>
      <c r="H203" s="160" t="s">
        <v>925</v>
      </c>
      <c r="I203" s="160"/>
      <c r="J203" s="104"/>
      <c r="K203" s="163">
        <v>45658</v>
      </c>
      <c r="M203" s="2" t="s">
        <v>933</v>
      </c>
    </row>
    <row r="204" spans="1:13" ht="56.25" x14ac:dyDescent="0.15">
      <c r="A204" s="53"/>
      <c r="B204" s="51" t="s">
        <v>387</v>
      </c>
      <c r="C204" s="51" t="s">
        <v>388</v>
      </c>
      <c r="D204" s="51" t="s">
        <v>40</v>
      </c>
      <c r="E204" s="103">
        <v>273</v>
      </c>
      <c r="F204" s="51"/>
      <c r="G204" s="51"/>
      <c r="H204" s="160" t="s">
        <v>925</v>
      </c>
      <c r="I204" s="160"/>
      <c r="J204" s="52" t="s">
        <v>386</v>
      </c>
      <c r="K204" s="163">
        <v>45658</v>
      </c>
    </row>
    <row r="205" spans="1:13" ht="56.25" x14ac:dyDescent="0.15">
      <c r="A205" s="53"/>
      <c r="B205" s="51" t="s">
        <v>389</v>
      </c>
      <c r="C205" s="51" t="s">
        <v>390</v>
      </c>
      <c r="D205" s="51" t="s">
        <v>40</v>
      </c>
      <c r="E205" s="103">
        <v>24300</v>
      </c>
      <c r="F205" s="51"/>
      <c r="G205" s="51"/>
      <c r="H205" s="160" t="s">
        <v>925</v>
      </c>
      <c r="I205" s="160"/>
      <c r="J205" s="52" t="s">
        <v>386</v>
      </c>
      <c r="K205" s="163">
        <v>45658</v>
      </c>
    </row>
    <row r="206" spans="1:13" ht="56.25" x14ac:dyDescent="0.15">
      <c r="A206" s="53"/>
      <c r="B206" s="108" t="s">
        <v>928</v>
      </c>
      <c r="C206" s="108" t="s">
        <v>927</v>
      </c>
      <c r="D206" s="108" t="s">
        <v>40</v>
      </c>
      <c r="E206" s="108">
        <v>17400</v>
      </c>
      <c r="F206" s="108"/>
      <c r="G206" s="108"/>
      <c r="H206" s="116" t="s">
        <v>925</v>
      </c>
      <c r="I206" s="116"/>
      <c r="J206" s="109" t="s">
        <v>386</v>
      </c>
      <c r="K206" s="163">
        <v>45658</v>
      </c>
    </row>
    <row r="207" spans="1:13" ht="22.5" x14ac:dyDescent="0.15">
      <c r="A207" s="53"/>
      <c r="B207" s="108" t="s">
        <v>929</v>
      </c>
      <c r="C207" s="108"/>
      <c r="D207" s="108" t="s">
        <v>40</v>
      </c>
      <c r="E207" s="108">
        <v>2590</v>
      </c>
      <c r="F207" s="108"/>
      <c r="G207" s="108"/>
      <c r="H207" s="116" t="s">
        <v>925</v>
      </c>
      <c r="I207" s="116"/>
      <c r="J207" s="109" t="s">
        <v>932</v>
      </c>
      <c r="K207" s="163">
        <v>45658</v>
      </c>
    </row>
    <row r="208" spans="1:13" ht="22.5" x14ac:dyDescent="0.15">
      <c r="A208" s="53"/>
      <c r="B208" s="108" t="s">
        <v>930</v>
      </c>
      <c r="C208" s="108"/>
      <c r="D208" s="108" t="s">
        <v>40</v>
      </c>
      <c r="E208" s="108">
        <v>539</v>
      </c>
      <c r="F208" s="108"/>
      <c r="G208" s="108"/>
      <c r="H208" s="116" t="s">
        <v>925</v>
      </c>
      <c r="I208" s="116"/>
      <c r="J208" s="109" t="s">
        <v>932</v>
      </c>
      <c r="K208" s="163">
        <v>45658</v>
      </c>
    </row>
    <row r="209" spans="1:14" ht="22.5" x14ac:dyDescent="0.15">
      <c r="A209" s="53"/>
      <c r="B209" s="108" t="s">
        <v>931</v>
      </c>
      <c r="C209" s="108"/>
      <c r="D209" s="108" t="s">
        <v>40</v>
      </c>
      <c r="E209" s="108">
        <v>195</v>
      </c>
      <c r="F209" s="108"/>
      <c r="G209" s="108"/>
      <c r="H209" s="116" t="s">
        <v>925</v>
      </c>
      <c r="I209" s="116"/>
      <c r="J209" s="109" t="s">
        <v>932</v>
      </c>
      <c r="K209" s="163">
        <v>45658</v>
      </c>
    </row>
    <row r="210" spans="1:14" customFormat="1" x14ac:dyDescent="0.15">
      <c r="A210" s="35"/>
      <c r="B210" s="156"/>
      <c r="C210" s="156"/>
      <c r="D210" s="156"/>
      <c r="E210" s="157"/>
      <c r="F210" s="157"/>
      <c r="G210" s="157"/>
      <c r="H210" s="156"/>
      <c r="I210" s="156"/>
      <c r="J210" s="156"/>
      <c r="K210" s="158"/>
      <c r="M210" s="134"/>
    </row>
    <row r="211" spans="1:14" s="29" customFormat="1" x14ac:dyDescent="0.15">
      <c r="A211" s="174" t="s">
        <v>995</v>
      </c>
      <c r="B211" s="162" t="s">
        <v>996</v>
      </c>
      <c r="C211" s="175"/>
      <c r="D211" s="175"/>
      <c r="E211" s="175"/>
      <c r="F211" s="175"/>
      <c r="G211" s="175"/>
      <c r="H211" s="175"/>
      <c r="I211" s="175"/>
      <c r="J211" s="175"/>
      <c r="K211" s="155"/>
      <c r="M211" s="139"/>
      <c r="N211" s="139"/>
    </row>
    <row r="212" spans="1:14" s="29" customFormat="1" x14ac:dyDescent="0.15">
      <c r="A212" s="173"/>
      <c r="B212" s="162" t="s">
        <v>991</v>
      </c>
      <c r="C212" s="162"/>
      <c r="D212" s="162"/>
      <c r="E212" s="175"/>
      <c r="F212" s="175"/>
      <c r="G212" s="175"/>
      <c r="H212" s="175"/>
      <c r="I212" s="175"/>
      <c r="J212" s="175"/>
      <c r="K212" s="155"/>
      <c r="M212" s="139"/>
      <c r="N212" s="139"/>
    </row>
    <row r="213" spans="1:14" s="29" customFormat="1" x14ac:dyDescent="0.15">
      <c r="A213" s="173"/>
      <c r="B213" s="162" t="s">
        <v>997</v>
      </c>
      <c r="C213" s="162"/>
      <c r="D213" s="162"/>
      <c r="E213" s="175"/>
      <c r="F213" s="175"/>
      <c r="G213" s="175"/>
      <c r="H213" s="175"/>
      <c r="I213" s="175"/>
      <c r="J213" s="175"/>
      <c r="K213" s="155"/>
      <c r="M213" s="139"/>
      <c r="N213" s="139"/>
    </row>
    <row r="214" spans="1:14" s="29" customFormat="1" x14ac:dyDescent="0.15">
      <c r="A214" s="173"/>
      <c r="B214" s="162" t="s">
        <v>992</v>
      </c>
      <c r="C214" s="162"/>
      <c r="D214" s="162"/>
      <c r="E214" s="175"/>
      <c r="F214" s="175"/>
      <c r="G214" s="175"/>
      <c r="H214" s="175"/>
      <c r="I214" s="175"/>
      <c r="J214" s="175"/>
      <c r="K214" s="155"/>
      <c r="M214" s="139"/>
      <c r="N214" s="139"/>
    </row>
    <row r="215" spans="1:14" x14ac:dyDescent="0.15">
      <c r="A215" s="28"/>
      <c r="B215" s="162" t="s">
        <v>925</v>
      </c>
      <c r="C215" s="162"/>
      <c r="D215" s="162"/>
      <c r="E215" s="162"/>
      <c r="F215" s="162"/>
      <c r="G215" s="162"/>
      <c r="H215" s="161"/>
      <c r="I215" s="161"/>
      <c r="J215" s="161"/>
    </row>
    <row r="216" spans="1:14" x14ac:dyDescent="0.15">
      <c r="A216" s="28"/>
      <c r="B216" s="162" t="s">
        <v>993</v>
      </c>
      <c r="C216" s="162"/>
      <c r="D216" s="162"/>
      <c r="E216" s="162"/>
      <c r="F216" s="162"/>
      <c r="G216" s="162"/>
      <c r="H216" s="161"/>
      <c r="I216" s="161"/>
      <c r="J216" s="161"/>
    </row>
    <row r="217" spans="1:14" x14ac:dyDescent="0.15">
      <c r="B217" s="162" t="s">
        <v>994</v>
      </c>
      <c r="C217" s="162"/>
      <c r="D217" s="162"/>
      <c r="E217" s="162"/>
      <c r="F217" s="162"/>
      <c r="G217" s="162"/>
      <c r="H217" s="161"/>
      <c r="I217" s="161"/>
      <c r="J217" s="161"/>
    </row>
  </sheetData>
  <mergeCells count="52">
    <mergeCell ref="A170:K170"/>
    <mergeCell ref="B77:C77"/>
    <mergeCell ref="B78:C78"/>
    <mergeCell ref="B118:C118"/>
    <mergeCell ref="B120:C120"/>
    <mergeCell ref="B124:C124"/>
    <mergeCell ref="B127:C127"/>
    <mergeCell ref="B66:C66"/>
    <mergeCell ref="B67:C67"/>
    <mergeCell ref="B57:C57"/>
    <mergeCell ref="B128:C128"/>
    <mergeCell ref="A137:K137"/>
    <mergeCell ref="A76:K76"/>
    <mergeCell ref="B58:C58"/>
    <mergeCell ref="B59:C59"/>
    <mergeCell ref="B60:C60"/>
    <mergeCell ref="B61:C61"/>
    <mergeCell ref="B62:C62"/>
    <mergeCell ref="A68:K68"/>
    <mergeCell ref="B56:C56"/>
    <mergeCell ref="B45:C45"/>
    <mergeCell ref="B46:C46"/>
    <mergeCell ref="B47:C47"/>
    <mergeCell ref="B48:C48"/>
    <mergeCell ref="B49:C49"/>
    <mergeCell ref="B50:C50"/>
    <mergeCell ref="B51:C51"/>
    <mergeCell ref="B52:C52"/>
    <mergeCell ref="B53:C53"/>
    <mergeCell ref="B54:C54"/>
    <mergeCell ref="B55:C55"/>
    <mergeCell ref="B63:C63"/>
    <mergeCell ref="B64:C64"/>
    <mergeCell ref="B65:C65"/>
    <mergeCell ref="B44:C44"/>
    <mergeCell ref="B33:C33"/>
    <mergeCell ref="B34:C34"/>
    <mergeCell ref="B35:C35"/>
    <mergeCell ref="B36:C36"/>
    <mergeCell ref="B37:C37"/>
    <mergeCell ref="B38:C38"/>
    <mergeCell ref="B39:C39"/>
    <mergeCell ref="B40:C40"/>
    <mergeCell ref="B41:C41"/>
    <mergeCell ref="B42:C42"/>
    <mergeCell ref="B43:C43"/>
    <mergeCell ref="B32:C32"/>
    <mergeCell ref="A4:K4"/>
    <mergeCell ref="A5:K5"/>
    <mergeCell ref="A29:K29"/>
    <mergeCell ref="B30:C30"/>
    <mergeCell ref="B31:C31"/>
  </mergeCells>
  <phoneticPr fontId="33" type="noConversion"/>
  <pageMargins left="0.70866141732283472" right="0.70866141732283472" top="0.74803149606299213" bottom="0.74803149606299213" header="0.31496062992125984" footer="0.31496062992125984"/>
  <pageSetup paperSize="9" scale="46" fitToHeight="1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59"/>
  <sheetViews>
    <sheetView workbookViewId="0">
      <pane ySplit="3" topLeftCell="A4" activePane="bottomLeft" state="frozen"/>
      <selection pane="bottomLeft" activeCell="A2" sqref="A2"/>
    </sheetView>
  </sheetViews>
  <sheetFormatPr defaultColWidth="9" defaultRowHeight="11.25" x14ac:dyDescent="0.15"/>
  <cols>
    <col min="1" max="1" width="21.625" style="35" customWidth="1"/>
    <col min="2" max="3" width="9" style="2"/>
    <col min="4" max="4" width="9" style="28"/>
    <col min="5" max="7" width="9" style="2"/>
    <col min="8" max="8" width="9" style="76"/>
    <col min="9" max="9" width="66.125" style="28" customWidth="1"/>
    <col min="10" max="16384" width="9" style="2"/>
  </cols>
  <sheetData>
    <row r="1" spans="1:10" customFormat="1" ht="15.75" customHeight="1" x14ac:dyDescent="0.15">
      <c r="A1" s="31"/>
      <c r="B1" s="4"/>
      <c r="C1" s="4"/>
      <c r="D1" s="5"/>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x14ac:dyDescent="0.15">
      <c r="A3" s="201"/>
      <c r="B3" s="202"/>
      <c r="C3" s="202"/>
      <c r="D3" s="202"/>
      <c r="E3" s="202"/>
      <c r="F3" s="202"/>
      <c r="G3" s="202"/>
      <c r="H3" s="202"/>
      <c r="I3" s="202"/>
      <c r="J3" s="203"/>
    </row>
    <row r="4" spans="1:10" s="70" customFormat="1" ht="150" customHeight="1" x14ac:dyDescent="0.15">
      <c r="A4" s="179" t="s">
        <v>780</v>
      </c>
      <c r="B4" s="180"/>
      <c r="C4" s="180"/>
      <c r="D4" s="180"/>
      <c r="E4" s="180"/>
      <c r="F4" s="180"/>
      <c r="G4" s="180"/>
      <c r="H4" s="180"/>
      <c r="I4" s="180"/>
      <c r="J4" s="181"/>
    </row>
    <row r="5" spans="1:10" ht="22.5" x14ac:dyDescent="0.15">
      <c r="A5" s="30" t="s">
        <v>9</v>
      </c>
      <c r="B5" s="6" t="s">
        <v>577</v>
      </c>
      <c r="C5" s="6"/>
      <c r="D5" s="17" t="s">
        <v>12</v>
      </c>
      <c r="E5" s="7">
        <f>F5+G5</f>
        <v>2.7409999999999997</v>
      </c>
      <c r="F5" s="9">
        <v>2.2709999999999999</v>
      </c>
      <c r="G5" s="9">
        <v>0.47</v>
      </c>
      <c r="H5" s="58" t="s">
        <v>101</v>
      </c>
      <c r="I5" s="22" t="s">
        <v>781</v>
      </c>
      <c r="J5" s="24"/>
    </row>
    <row r="6" spans="1:10" ht="44.25" customHeight="1" x14ac:dyDescent="0.15">
      <c r="A6" s="30"/>
      <c r="B6" s="6" t="s">
        <v>579</v>
      </c>
      <c r="C6" s="6"/>
      <c r="D6" s="17" t="s">
        <v>12</v>
      </c>
      <c r="E6" s="7">
        <v>2.8</v>
      </c>
      <c r="F6" s="9">
        <v>2.2999999999999998</v>
      </c>
      <c r="G6" s="9">
        <f>E6-F6</f>
        <v>0.5</v>
      </c>
      <c r="H6" s="58" t="s">
        <v>580</v>
      </c>
      <c r="I6" s="41" t="s">
        <v>782</v>
      </c>
      <c r="J6" s="24"/>
    </row>
    <row r="7" spans="1:10" ht="15" x14ac:dyDescent="0.15">
      <c r="A7" s="30"/>
      <c r="B7" s="6" t="s">
        <v>582</v>
      </c>
      <c r="C7" s="6"/>
      <c r="D7" s="17" t="s">
        <v>12</v>
      </c>
      <c r="E7" s="7">
        <v>2.88</v>
      </c>
      <c r="F7" s="9">
        <v>2.42</v>
      </c>
      <c r="G7" s="9">
        <f>E7-F7</f>
        <v>0.45999999999999996</v>
      </c>
      <c r="H7" s="58" t="s">
        <v>580</v>
      </c>
      <c r="I7" s="41" t="s">
        <v>703</v>
      </c>
      <c r="J7" s="24"/>
    </row>
    <row r="8" spans="1:10" ht="67.5" x14ac:dyDescent="0.15">
      <c r="A8" s="32"/>
      <c r="B8" s="10" t="s">
        <v>184</v>
      </c>
      <c r="C8" s="10"/>
      <c r="D8" s="18" t="s">
        <v>12</v>
      </c>
      <c r="E8" s="7">
        <f>F8+G8</f>
        <v>1.083</v>
      </c>
      <c r="F8" s="7">
        <v>0.373</v>
      </c>
      <c r="G8" s="7">
        <v>0.71</v>
      </c>
      <c r="H8" s="42" t="s">
        <v>101</v>
      </c>
      <c r="I8" s="41" t="s">
        <v>742</v>
      </c>
      <c r="J8" s="24"/>
    </row>
    <row r="9" spans="1:10" ht="67.5" x14ac:dyDescent="0.15">
      <c r="A9" s="32"/>
      <c r="B9" s="10" t="s">
        <v>783</v>
      </c>
      <c r="C9" s="10"/>
      <c r="D9" s="18" t="s">
        <v>12</v>
      </c>
      <c r="E9" s="7">
        <v>1.24</v>
      </c>
      <c r="F9" s="7">
        <v>0</v>
      </c>
      <c r="G9" s="7">
        <f>E9-F9</f>
        <v>1.24</v>
      </c>
      <c r="H9" s="42" t="s">
        <v>580</v>
      </c>
      <c r="I9" s="41" t="s">
        <v>743</v>
      </c>
      <c r="J9" s="24"/>
    </row>
    <row r="10" spans="1:10" ht="56.25" x14ac:dyDescent="0.15">
      <c r="A10" s="32"/>
      <c r="B10" s="10" t="s">
        <v>784</v>
      </c>
      <c r="C10" s="10"/>
      <c r="D10" s="18" t="s">
        <v>12</v>
      </c>
      <c r="E10" s="7">
        <v>2.1859999999999999</v>
      </c>
      <c r="F10" s="7"/>
      <c r="G10" s="7"/>
      <c r="H10" s="42" t="s">
        <v>103</v>
      </c>
      <c r="I10" s="41" t="s">
        <v>706</v>
      </c>
      <c r="J10" s="24"/>
    </row>
    <row r="11" spans="1:10" ht="56.25" x14ac:dyDescent="0.15">
      <c r="A11" s="32"/>
      <c r="B11" s="226" t="s">
        <v>587</v>
      </c>
      <c r="C11" s="227"/>
      <c r="D11" s="18" t="s">
        <v>12</v>
      </c>
      <c r="E11" s="7">
        <v>1.39</v>
      </c>
      <c r="F11" s="7"/>
      <c r="G11" s="7"/>
      <c r="H11" s="42" t="s">
        <v>103</v>
      </c>
      <c r="I11" s="41" t="s">
        <v>706</v>
      </c>
      <c r="J11" s="24"/>
    </row>
    <row r="12" spans="1:10" ht="56.25" x14ac:dyDescent="0.15">
      <c r="A12" s="32"/>
      <c r="B12" s="226" t="s">
        <v>588</v>
      </c>
      <c r="C12" s="227"/>
      <c r="D12" s="18" t="s">
        <v>12</v>
      </c>
      <c r="E12" s="7">
        <v>0.91400000000000003</v>
      </c>
      <c r="F12" s="7"/>
      <c r="G12" s="7"/>
      <c r="H12" s="42" t="s">
        <v>103</v>
      </c>
      <c r="I12" s="41" t="s">
        <v>706</v>
      </c>
      <c r="J12" s="24"/>
    </row>
    <row r="13" spans="1:10" ht="22.5" x14ac:dyDescent="0.15">
      <c r="A13" s="30"/>
      <c r="B13" s="6" t="s">
        <v>589</v>
      </c>
      <c r="C13" s="6"/>
      <c r="D13" s="17" t="s">
        <v>12</v>
      </c>
      <c r="E13" s="9">
        <f>F13+G13</f>
        <v>3.2320000000000002</v>
      </c>
      <c r="F13" s="9">
        <v>2.6080000000000001</v>
      </c>
      <c r="G13" s="9">
        <v>0.624</v>
      </c>
      <c r="H13" s="58" t="s">
        <v>101</v>
      </c>
      <c r="I13" s="41" t="s">
        <v>785</v>
      </c>
      <c r="J13" s="24"/>
    </row>
    <row r="14" spans="1:10" ht="33.75" x14ac:dyDescent="0.15">
      <c r="A14" s="30"/>
      <c r="B14" s="6" t="s">
        <v>591</v>
      </c>
      <c r="C14" s="6"/>
      <c r="D14" s="17" t="s">
        <v>12</v>
      </c>
      <c r="E14" s="9">
        <v>3.2</v>
      </c>
      <c r="F14" s="9">
        <v>2.58</v>
      </c>
      <c r="G14" s="9">
        <f>E14-F14</f>
        <v>0.62000000000000011</v>
      </c>
      <c r="H14" s="58" t="s">
        <v>580</v>
      </c>
      <c r="I14" s="41" t="s">
        <v>592</v>
      </c>
      <c r="J14" s="24"/>
    </row>
    <row r="15" spans="1:10" x14ac:dyDescent="0.15">
      <c r="A15" s="30"/>
      <c r="B15" s="6" t="s">
        <v>593</v>
      </c>
      <c r="C15" s="6"/>
      <c r="D15" s="17" t="s">
        <v>12</v>
      </c>
      <c r="E15" s="9">
        <v>3.24</v>
      </c>
      <c r="F15" s="9">
        <v>2.67</v>
      </c>
      <c r="G15" s="9">
        <f>E15-F15</f>
        <v>0.57000000000000028</v>
      </c>
      <c r="H15" s="58" t="s">
        <v>580</v>
      </c>
      <c r="I15" s="41" t="s">
        <v>594</v>
      </c>
      <c r="J15" s="24"/>
    </row>
    <row r="16" spans="1:10" ht="78.75" x14ac:dyDescent="0.15">
      <c r="A16" s="32"/>
      <c r="B16" s="10" t="s">
        <v>595</v>
      </c>
      <c r="C16" s="10"/>
      <c r="D16" s="18" t="s">
        <v>12</v>
      </c>
      <c r="E16" s="7">
        <f>F16+G16</f>
        <v>3.1539999999999999</v>
      </c>
      <c r="F16" s="7">
        <v>2.4E-2</v>
      </c>
      <c r="G16" s="7">
        <v>3.13</v>
      </c>
      <c r="H16" s="42" t="s">
        <v>101</v>
      </c>
      <c r="I16" s="41" t="s">
        <v>786</v>
      </c>
      <c r="J16" s="24"/>
    </row>
    <row r="17" spans="1:10" ht="56.25" x14ac:dyDescent="0.15">
      <c r="A17" s="32"/>
      <c r="B17" s="10" t="s">
        <v>597</v>
      </c>
      <c r="C17" s="10"/>
      <c r="D17" s="18" t="s">
        <v>12</v>
      </c>
      <c r="E17" s="7">
        <v>1.92</v>
      </c>
      <c r="F17" s="7">
        <v>0</v>
      </c>
      <c r="G17" s="7">
        <f>E17-F17</f>
        <v>1.92</v>
      </c>
      <c r="H17" s="42" t="s">
        <v>580</v>
      </c>
      <c r="I17" s="41" t="s">
        <v>747</v>
      </c>
      <c r="J17" s="24"/>
    </row>
    <row r="18" spans="1:10" ht="75" x14ac:dyDescent="0.25">
      <c r="A18" s="32"/>
      <c r="B18" s="226" t="s">
        <v>599</v>
      </c>
      <c r="C18" s="227"/>
      <c r="D18" s="18" t="s">
        <v>12</v>
      </c>
      <c r="E18" s="7">
        <f>F18+G18</f>
        <v>0.34499999999999997</v>
      </c>
      <c r="F18" s="7">
        <v>0</v>
      </c>
      <c r="G18" s="7">
        <v>0.34499999999999997</v>
      </c>
      <c r="H18" s="42" t="s">
        <v>103</v>
      </c>
      <c r="I18" s="45" t="s">
        <v>787</v>
      </c>
      <c r="J18" s="24"/>
    </row>
    <row r="19" spans="1:10" ht="22.5" x14ac:dyDescent="0.15">
      <c r="A19" s="32"/>
      <c r="B19" s="10" t="s">
        <v>749</v>
      </c>
      <c r="C19" s="10"/>
      <c r="D19" s="18" t="s">
        <v>12</v>
      </c>
      <c r="E19" s="7">
        <f>F19+G19</f>
        <v>1.1359999999999999</v>
      </c>
      <c r="F19" s="7">
        <v>0</v>
      </c>
      <c r="G19" s="7">
        <v>1.1359999999999999</v>
      </c>
      <c r="H19" s="42" t="s">
        <v>101</v>
      </c>
      <c r="I19" s="41" t="s">
        <v>788</v>
      </c>
      <c r="J19" s="24"/>
    </row>
    <row r="20" spans="1:10" ht="15" x14ac:dyDescent="0.15">
      <c r="A20" s="32"/>
      <c r="B20" s="6" t="s">
        <v>605</v>
      </c>
      <c r="C20" s="6"/>
      <c r="D20" s="17" t="s">
        <v>12</v>
      </c>
      <c r="E20" s="7">
        <v>1.8049999999999999</v>
      </c>
      <c r="F20" s="7">
        <v>1.61</v>
      </c>
      <c r="G20" s="7">
        <f>E20-F20</f>
        <v>0.19499999999999984</v>
      </c>
      <c r="H20" s="42" t="s">
        <v>101</v>
      </c>
      <c r="I20" s="41"/>
      <c r="J20" s="24"/>
    </row>
    <row r="21" spans="1:10" ht="15" x14ac:dyDescent="0.15">
      <c r="A21" s="30"/>
      <c r="B21" s="6" t="s">
        <v>606</v>
      </c>
      <c r="C21" s="6"/>
      <c r="D21" s="17" t="s">
        <v>12</v>
      </c>
      <c r="E21" s="7">
        <v>1.9</v>
      </c>
      <c r="F21" s="7">
        <v>1.7</v>
      </c>
      <c r="G21" s="7">
        <f>E21-F21</f>
        <v>0.19999999999999996</v>
      </c>
      <c r="H21" s="75" t="s">
        <v>580</v>
      </c>
      <c r="I21" s="41"/>
      <c r="J21" s="24"/>
    </row>
    <row r="22" spans="1:10" ht="15" x14ac:dyDescent="0.15">
      <c r="A22" s="30"/>
      <c r="B22" s="6" t="s">
        <v>46</v>
      </c>
      <c r="C22" s="6"/>
      <c r="D22" s="17" t="s">
        <v>40</v>
      </c>
      <c r="E22" s="7">
        <v>3.37</v>
      </c>
      <c r="F22" s="7">
        <v>2.7</v>
      </c>
      <c r="G22" s="7">
        <f>E22-F22</f>
        <v>0.66999999999999993</v>
      </c>
      <c r="H22" s="75" t="s">
        <v>580</v>
      </c>
      <c r="I22" s="41"/>
      <c r="J22" s="24"/>
    </row>
    <row r="23" spans="1:10" ht="15" x14ac:dyDescent="0.15">
      <c r="A23" s="32"/>
      <c r="B23" s="10" t="s">
        <v>607</v>
      </c>
      <c r="C23" s="10"/>
      <c r="D23" s="18" t="s">
        <v>40</v>
      </c>
      <c r="E23" s="7">
        <f>F23+G23</f>
        <v>2.7279999999999998</v>
      </c>
      <c r="F23" s="7">
        <v>2.234</v>
      </c>
      <c r="G23" s="7">
        <v>0.49399999999999999</v>
      </c>
      <c r="H23" s="75" t="s">
        <v>101</v>
      </c>
      <c r="I23" s="41"/>
      <c r="J23" s="24"/>
    </row>
    <row r="24" spans="1:10" ht="22.5" x14ac:dyDescent="0.15">
      <c r="A24" s="30"/>
      <c r="B24" s="6" t="s">
        <v>608</v>
      </c>
      <c r="C24" s="6"/>
      <c r="D24" s="17" t="s">
        <v>40</v>
      </c>
      <c r="E24" s="7">
        <v>3.07</v>
      </c>
      <c r="F24" s="7">
        <v>2.68</v>
      </c>
      <c r="G24" s="7">
        <f>E24-F24</f>
        <v>0.38999999999999968</v>
      </c>
      <c r="H24" s="75" t="s">
        <v>580</v>
      </c>
      <c r="I24" s="41" t="s">
        <v>609</v>
      </c>
      <c r="J24" s="24"/>
    </row>
    <row r="25" spans="1:10" ht="56.25" x14ac:dyDescent="0.15">
      <c r="A25" s="30"/>
      <c r="B25" s="6" t="s">
        <v>484</v>
      </c>
      <c r="C25" s="6"/>
      <c r="D25" s="17" t="s">
        <v>40</v>
      </c>
      <c r="E25" s="9">
        <f>F25+G25</f>
        <v>1.0389999999999999</v>
      </c>
      <c r="F25" s="9">
        <v>4.4999999999999998E-2</v>
      </c>
      <c r="G25" s="9">
        <v>0.99399999999999999</v>
      </c>
      <c r="H25" s="58" t="s">
        <v>101</v>
      </c>
      <c r="I25" s="41" t="s">
        <v>751</v>
      </c>
      <c r="J25" s="24"/>
    </row>
    <row r="26" spans="1:10" ht="15" x14ac:dyDescent="0.25">
      <c r="A26" s="30"/>
      <c r="B26" s="6" t="s">
        <v>611</v>
      </c>
      <c r="C26" s="6"/>
      <c r="D26" s="17" t="s">
        <v>12</v>
      </c>
      <c r="E26" s="7">
        <v>3.53</v>
      </c>
      <c r="F26" s="9">
        <v>2.92</v>
      </c>
      <c r="G26" s="9">
        <f>E26-F26</f>
        <v>0.60999999999999988</v>
      </c>
      <c r="H26" s="42" t="s">
        <v>580</v>
      </c>
      <c r="I26" s="46"/>
      <c r="J26" s="24"/>
    </row>
    <row r="27" spans="1:10" ht="15" x14ac:dyDescent="0.15">
      <c r="A27" s="30"/>
      <c r="B27" s="6" t="s">
        <v>704</v>
      </c>
      <c r="C27" s="6"/>
      <c r="D27" s="17" t="s">
        <v>12</v>
      </c>
      <c r="E27" s="7">
        <v>3.49</v>
      </c>
      <c r="F27" s="9">
        <v>2.88</v>
      </c>
      <c r="G27" s="9">
        <f>E27-F27</f>
        <v>0.61000000000000032</v>
      </c>
      <c r="H27" s="42" t="s">
        <v>580</v>
      </c>
      <c r="I27" s="41"/>
      <c r="J27" s="24"/>
    </row>
    <row r="28" spans="1:10" ht="15" x14ac:dyDescent="0.15">
      <c r="A28" s="30"/>
      <c r="B28" s="6" t="s">
        <v>613</v>
      </c>
      <c r="C28" s="6"/>
      <c r="D28" s="17" t="s">
        <v>12</v>
      </c>
      <c r="E28" s="7">
        <v>3.31</v>
      </c>
      <c r="F28" s="9">
        <v>3.05</v>
      </c>
      <c r="G28" s="9">
        <f>E28-F28</f>
        <v>0.26000000000000023</v>
      </c>
      <c r="H28" s="42" t="s">
        <v>580</v>
      </c>
      <c r="I28" s="41"/>
      <c r="J28" s="24"/>
    </row>
    <row r="29" spans="1:10" x14ac:dyDescent="0.15">
      <c r="A29" s="33"/>
      <c r="B29" s="24"/>
      <c r="C29" s="24"/>
      <c r="D29" s="26"/>
      <c r="E29" s="24"/>
      <c r="F29" s="24"/>
      <c r="G29" s="24"/>
      <c r="H29" s="48"/>
      <c r="I29" s="41"/>
      <c r="J29" s="24"/>
    </row>
    <row r="30" spans="1:10" ht="45" x14ac:dyDescent="0.15">
      <c r="A30" s="30" t="s">
        <v>64</v>
      </c>
      <c r="B30" s="6" t="s">
        <v>409</v>
      </c>
      <c r="C30" s="6"/>
      <c r="D30" s="17" t="s">
        <v>12</v>
      </c>
      <c r="E30" s="7">
        <v>3.1850000000000001</v>
      </c>
      <c r="F30" s="8"/>
      <c r="G30" s="8"/>
      <c r="H30" s="42" t="s">
        <v>103</v>
      </c>
      <c r="I30" s="41"/>
      <c r="J30" s="24"/>
    </row>
    <row r="31" spans="1:10" ht="15" x14ac:dyDescent="0.15">
      <c r="A31" s="30"/>
      <c r="B31" s="6" t="s">
        <v>65</v>
      </c>
      <c r="C31" s="6"/>
      <c r="D31" s="17" t="s">
        <v>40</v>
      </c>
      <c r="E31" s="6"/>
      <c r="F31" s="9">
        <v>3.1299100000000002</v>
      </c>
      <c r="G31" s="14"/>
      <c r="H31" s="73" t="s">
        <v>66</v>
      </c>
      <c r="I31" s="41"/>
      <c r="J31" s="24"/>
    </row>
    <row r="32" spans="1:10" ht="15" x14ac:dyDescent="0.15">
      <c r="A32" s="30"/>
      <c r="B32" s="6" t="s">
        <v>68</v>
      </c>
      <c r="C32" s="6"/>
      <c r="D32" s="17" t="s">
        <v>40</v>
      </c>
      <c r="E32" s="6"/>
      <c r="F32" s="9">
        <v>2.1175000000000002</v>
      </c>
      <c r="G32" s="14"/>
      <c r="H32" s="73" t="s">
        <v>66</v>
      </c>
      <c r="I32" s="41"/>
      <c r="J32" s="24"/>
    </row>
    <row r="33" spans="1:10" x14ac:dyDescent="0.15">
      <c r="A33" s="30"/>
      <c r="B33" s="6" t="s">
        <v>69</v>
      </c>
      <c r="C33" s="6"/>
      <c r="D33" s="17" t="s">
        <v>40</v>
      </c>
      <c r="E33" s="6"/>
      <c r="F33" s="9">
        <v>2.8248000000000002</v>
      </c>
      <c r="G33" s="13"/>
      <c r="H33" s="73" t="s">
        <v>66</v>
      </c>
      <c r="I33" s="41"/>
      <c r="J33" s="24"/>
    </row>
    <row r="34" spans="1:10" x14ac:dyDescent="0.15">
      <c r="A34" s="30"/>
      <c r="B34" s="6" t="s">
        <v>70</v>
      </c>
      <c r="C34" s="6"/>
      <c r="D34" s="17" t="s">
        <v>40</v>
      </c>
      <c r="E34" s="6"/>
      <c r="F34" s="9">
        <v>3.0988900000000004</v>
      </c>
      <c r="G34" s="13"/>
      <c r="H34" s="73" t="s">
        <v>66</v>
      </c>
      <c r="I34" s="41"/>
      <c r="J34" s="24"/>
    </row>
    <row r="35" spans="1:10" x14ac:dyDescent="0.15">
      <c r="A35" s="30"/>
      <c r="B35" s="6" t="s">
        <v>71</v>
      </c>
      <c r="C35" s="6"/>
      <c r="D35" s="17" t="s">
        <v>40</v>
      </c>
      <c r="E35" s="6"/>
      <c r="F35" s="9">
        <v>2.7927300000000002</v>
      </c>
      <c r="G35" s="13"/>
      <c r="H35" s="73" t="s">
        <v>66</v>
      </c>
      <c r="I35" s="41"/>
      <c r="J35" s="24"/>
    </row>
    <row r="36" spans="1:10" x14ac:dyDescent="0.15">
      <c r="A36" s="30"/>
      <c r="B36" s="6" t="s">
        <v>72</v>
      </c>
      <c r="C36" s="6"/>
      <c r="D36" s="17" t="s">
        <v>40</v>
      </c>
      <c r="E36" s="6"/>
      <c r="F36" s="9">
        <v>2.7843200000000001</v>
      </c>
      <c r="G36" s="13"/>
      <c r="H36" s="73" t="s">
        <v>66</v>
      </c>
      <c r="I36" s="41"/>
      <c r="J36" s="24"/>
    </row>
    <row r="37" spans="1:10" x14ac:dyDescent="0.15">
      <c r="A37" s="30"/>
      <c r="B37" s="6" t="s">
        <v>73</v>
      </c>
      <c r="C37" s="6"/>
      <c r="D37" s="17" t="s">
        <v>40</v>
      </c>
      <c r="E37" s="6"/>
      <c r="F37" s="9">
        <v>3.2251999999999996</v>
      </c>
      <c r="G37" s="13"/>
      <c r="H37" s="73" t="s">
        <v>66</v>
      </c>
      <c r="I37" s="41"/>
      <c r="J37" s="24"/>
    </row>
    <row r="38" spans="1:10" x14ac:dyDescent="0.15">
      <c r="A38" s="30"/>
      <c r="B38" s="6" t="s">
        <v>74</v>
      </c>
      <c r="C38" s="6"/>
      <c r="D38" s="17" t="s">
        <v>40</v>
      </c>
      <c r="E38" s="6"/>
      <c r="F38" s="9">
        <v>3.3813299999999997</v>
      </c>
      <c r="G38" s="13"/>
      <c r="H38" s="73" t="s">
        <v>66</v>
      </c>
      <c r="I38" s="41"/>
      <c r="J38" s="24"/>
    </row>
    <row r="39" spans="1:10" x14ac:dyDescent="0.15">
      <c r="A39" s="30"/>
      <c r="B39" s="6" t="s">
        <v>75</v>
      </c>
      <c r="C39" s="6"/>
      <c r="D39" s="17" t="s">
        <v>40</v>
      </c>
      <c r="E39" s="6"/>
      <c r="F39" s="9">
        <v>3.0346199999999999</v>
      </c>
      <c r="G39" s="13"/>
      <c r="H39" s="73" t="s">
        <v>66</v>
      </c>
      <c r="I39" s="41"/>
      <c r="J39" s="24"/>
    </row>
    <row r="40" spans="1:10" x14ac:dyDescent="0.15">
      <c r="A40" s="30"/>
      <c r="B40" s="6" t="s">
        <v>76</v>
      </c>
      <c r="C40" s="6"/>
      <c r="D40" s="17" t="s">
        <v>40</v>
      </c>
      <c r="E40" s="6"/>
      <c r="F40" s="9">
        <v>3.4320000000000004</v>
      </c>
      <c r="G40" s="8"/>
      <c r="H40" s="73" t="s">
        <v>66</v>
      </c>
      <c r="I40" s="41"/>
      <c r="J40" s="24"/>
    </row>
    <row r="41" spans="1:10" x14ac:dyDescent="0.15">
      <c r="A41" s="30"/>
      <c r="B41" s="6" t="s">
        <v>77</v>
      </c>
      <c r="C41" s="6"/>
      <c r="D41" s="17" t="s">
        <v>40</v>
      </c>
      <c r="E41" s="6"/>
      <c r="F41" s="9">
        <v>3.1518999999999999</v>
      </c>
      <c r="G41" s="8"/>
      <c r="H41" s="73" t="s">
        <v>66</v>
      </c>
      <c r="I41" s="41"/>
      <c r="J41" s="24"/>
    </row>
    <row r="42" spans="1:10" ht="67.5" x14ac:dyDescent="0.15">
      <c r="A42" s="30"/>
      <c r="B42" s="6" t="s">
        <v>78</v>
      </c>
      <c r="C42" s="6"/>
      <c r="D42" s="17" t="s">
        <v>40</v>
      </c>
      <c r="E42" s="6"/>
      <c r="F42" s="9">
        <v>3.0284</v>
      </c>
      <c r="G42" s="8"/>
      <c r="H42" s="73" t="s">
        <v>66</v>
      </c>
      <c r="I42" s="41" t="s">
        <v>413</v>
      </c>
      <c r="J42" s="24"/>
    </row>
    <row r="43" spans="1:10" ht="67.5" x14ac:dyDescent="0.15">
      <c r="A43" s="30"/>
      <c r="B43" s="6" t="s">
        <v>80</v>
      </c>
      <c r="C43" s="6"/>
      <c r="D43" s="17" t="s">
        <v>40</v>
      </c>
      <c r="E43" s="6"/>
      <c r="F43" s="9">
        <v>2.8204799999999999</v>
      </c>
      <c r="G43" s="8"/>
      <c r="H43" s="73" t="s">
        <v>66</v>
      </c>
      <c r="I43" s="41" t="s">
        <v>413</v>
      </c>
      <c r="J43" s="24"/>
    </row>
    <row r="44" spans="1:10" x14ac:dyDescent="0.15">
      <c r="A44" s="30"/>
      <c r="B44" s="6" t="s">
        <v>81</v>
      </c>
      <c r="C44" s="6"/>
      <c r="D44" s="17" t="s">
        <v>40</v>
      </c>
      <c r="E44" s="6"/>
      <c r="F44" s="9">
        <v>2.9466600000000005</v>
      </c>
      <c r="G44" s="8"/>
      <c r="H44" s="73" t="s">
        <v>66</v>
      </c>
      <c r="I44" s="41"/>
      <c r="J44" s="24"/>
    </row>
    <row r="45" spans="1:10" x14ac:dyDescent="0.15">
      <c r="A45" s="30"/>
      <c r="B45" s="6" t="s">
        <v>82</v>
      </c>
      <c r="C45" s="6"/>
      <c r="D45" s="17" t="s">
        <v>40</v>
      </c>
      <c r="E45" s="6"/>
      <c r="F45" s="9">
        <v>2.8801900000000002</v>
      </c>
      <c r="G45" s="8"/>
      <c r="H45" s="73" t="s">
        <v>66</v>
      </c>
      <c r="I45" s="41"/>
      <c r="J45" s="24"/>
    </row>
    <row r="46" spans="1:10" x14ac:dyDescent="0.15">
      <c r="A46" s="30"/>
      <c r="B46" s="6" t="s">
        <v>83</v>
      </c>
      <c r="C46" s="6"/>
      <c r="D46" s="17" t="s">
        <v>40</v>
      </c>
      <c r="E46" s="6"/>
      <c r="F46" s="9">
        <v>2.6884000000000001</v>
      </c>
      <c r="G46" s="8"/>
      <c r="H46" s="73" t="s">
        <v>66</v>
      </c>
      <c r="I46" s="41"/>
      <c r="J46" s="24"/>
    </row>
    <row r="47" spans="1:10" x14ac:dyDescent="0.15">
      <c r="A47" s="30"/>
      <c r="B47" s="6" t="s">
        <v>414</v>
      </c>
      <c r="C47" s="6"/>
      <c r="D47" s="17" t="s">
        <v>40</v>
      </c>
      <c r="E47" s="6"/>
      <c r="F47" s="9">
        <v>2.7284400000000004</v>
      </c>
      <c r="G47" s="8"/>
      <c r="H47" s="73" t="s">
        <v>66</v>
      </c>
      <c r="I47" s="41"/>
      <c r="J47" s="24"/>
    </row>
    <row r="48" spans="1:10" x14ac:dyDescent="0.15">
      <c r="A48" s="30"/>
      <c r="B48" s="6" t="s">
        <v>415</v>
      </c>
      <c r="C48" s="6"/>
      <c r="D48" s="17" t="s">
        <v>40</v>
      </c>
      <c r="E48" s="6"/>
      <c r="F48" s="9">
        <v>2.5682800000000001</v>
      </c>
      <c r="G48" s="8"/>
      <c r="H48" s="73" t="s">
        <v>66</v>
      </c>
      <c r="I48" s="41"/>
      <c r="J48" s="24"/>
    </row>
    <row r="49" spans="1:10" x14ac:dyDescent="0.15">
      <c r="A49" s="30"/>
      <c r="B49" s="6" t="s">
        <v>416</v>
      </c>
      <c r="C49" s="6"/>
      <c r="D49" s="17" t="s">
        <v>40</v>
      </c>
      <c r="E49" s="6"/>
      <c r="F49" s="9">
        <v>2.3390900000000001</v>
      </c>
      <c r="G49" s="8"/>
      <c r="H49" s="73" t="s">
        <v>66</v>
      </c>
      <c r="I49" s="41"/>
      <c r="J49" s="24"/>
    </row>
    <row r="50" spans="1:10" x14ac:dyDescent="0.15">
      <c r="A50" s="30"/>
      <c r="B50" s="6" t="s">
        <v>616</v>
      </c>
      <c r="C50" s="6"/>
      <c r="D50" s="17" t="s">
        <v>40</v>
      </c>
      <c r="E50" s="6"/>
      <c r="F50" s="9">
        <v>1.8162899999999997</v>
      </c>
      <c r="G50" s="8"/>
      <c r="H50" s="73" t="s">
        <v>66</v>
      </c>
      <c r="I50" s="41"/>
      <c r="J50" s="24"/>
    </row>
    <row r="51" spans="1:10" x14ac:dyDescent="0.15">
      <c r="A51" s="30"/>
      <c r="B51" s="6" t="s">
        <v>89</v>
      </c>
      <c r="C51" s="6"/>
      <c r="D51" s="17" t="s">
        <v>40</v>
      </c>
      <c r="E51" s="6"/>
      <c r="F51" s="9">
        <v>2.02</v>
      </c>
      <c r="G51" s="8"/>
      <c r="H51" s="73" t="s">
        <v>66</v>
      </c>
      <c r="I51" s="41"/>
      <c r="J51" s="24"/>
    </row>
    <row r="52" spans="1:10" x14ac:dyDescent="0.15">
      <c r="A52" s="30"/>
      <c r="B52" s="6" t="s">
        <v>418</v>
      </c>
      <c r="C52" s="6"/>
      <c r="D52" s="17" t="s">
        <v>40</v>
      </c>
      <c r="E52" s="6"/>
      <c r="F52" s="9">
        <v>0.95230000000000004</v>
      </c>
      <c r="G52" s="8"/>
      <c r="H52" s="73" t="s">
        <v>66</v>
      </c>
      <c r="I52" s="41"/>
      <c r="J52" s="24"/>
    </row>
    <row r="53" spans="1:10" x14ac:dyDescent="0.15">
      <c r="A53" s="30"/>
      <c r="B53" s="6" t="s">
        <v>91</v>
      </c>
      <c r="C53" s="6"/>
      <c r="D53" s="17" t="s">
        <v>40</v>
      </c>
      <c r="E53" s="6"/>
      <c r="F53" s="9">
        <v>1.0345599999999999</v>
      </c>
      <c r="G53" s="8"/>
      <c r="H53" s="73" t="s">
        <v>66</v>
      </c>
      <c r="I53" s="41"/>
      <c r="J53" s="24"/>
    </row>
    <row r="54" spans="1:10" x14ac:dyDescent="0.15">
      <c r="A54" s="30"/>
      <c r="B54" s="6" t="s">
        <v>419</v>
      </c>
      <c r="C54" s="6"/>
      <c r="D54" s="17" t="s">
        <v>40</v>
      </c>
      <c r="E54" s="6"/>
      <c r="F54" s="9">
        <v>2.0182500000000001</v>
      </c>
      <c r="G54" s="8"/>
      <c r="H54" s="73" t="s">
        <v>66</v>
      </c>
      <c r="I54" s="41"/>
      <c r="J54" s="24"/>
    </row>
    <row r="55" spans="1:10" ht="22.5" x14ac:dyDescent="0.15">
      <c r="A55" s="30"/>
      <c r="B55" s="6" t="s">
        <v>93</v>
      </c>
      <c r="C55" s="6"/>
      <c r="D55" s="17" t="s">
        <v>94</v>
      </c>
      <c r="E55" s="9">
        <f>F55+G55</f>
        <v>1.8840599999999998</v>
      </c>
      <c r="F55" s="7">
        <f>31.65*56.4/1000</f>
        <v>1.7850599999999999</v>
      </c>
      <c r="G55" s="7">
        <f>0.099</f>
        <v>9.9000000000000005E-2</v>
      </c>
      <c r="H55" s="73" t="s">
        <v>533</v>
      </c>
      <c r="I55" s="41"/>
      <c r="J55" s="24"/>
    </row>
    <row r="56" spans="1:10" ht="15" x14ac:dyDescent="0.15">
      <c r="A56" s="30"/>
      <c r="B56" s="6" t="s">
        <v>100</v>
      </c>
      <c r="C56" s="6"/>
      <c r="D56" s="17" t="s">
        <v>12</v>
      </c>
      <c r="E56" s="9">
        <f>F56+G56</f>
        <v>1.7250000000000001</v>
      </c>
      <c r="F56" s="7">
        <v>1.53</v>
      </c>
      <c r="G56" s="7">
        <v>0.19500000000000001</v>
      </c>
      <c r="H56" s="42" t="s">
        <v>495</v>
      </c>
      <c r="I56" s="41"/>
      <c r="J56" s="24"/>
    </row>
    <row r="57" spans="1:10" ht="56.25" x14ac:dyDescent="0.15">
      <c r="A57" s="32"/>
      <c r="B57" s="10" t="s">
        <v>705</v>
      </c>
      <c r="C57" s="10"/>
      <c r="D57" s="18" t="s">
        <v>94</v>
      </c>
      <c r="E57" s="7">
        <v>0.39800000000000002</v>
      </c>
      <c r="F57" s="7">
        <v>0</v>
      </c>
      <c r="G57" s="7">
        <v>0.39800000000000002</v>
      </c>
      <c r="H57" s="75" t="s">
        <v>103</v>
      </c>
      <c r="I57" s="41" t="s">
        <v>706</v>
      </c>
      <c r="J57" s="24"/>
    </row>
    <row r="58" spans="1:10" ht="56.25" x14ac:dyDescent="0.15">
      <c r="A58" s="32"/>
      <c r="B58" s="10" t="s">
        <v>707</v>
      </c>
      <c r="C58" s="10"/>
      <c r="D58" s="18" t="s">
        <v>94</v>
      </c>
      <c r="E58" s="7">
        <f>F58+G58</f>
        <v>1.26</v>
      </c>
      <c r="F58" s="7">
        <v>0</v>
      </c>
      <c r="G58" s="7">
        <v>1.26</v>
      </c>
      <c r="H58" s="42" t="s">
        <v>103</v>
      </c>
      <c r="I58" s="41" t="s">
        <v>706</v>
      </c>
      <c r="J58" s="24"/>
    </row>
    <row r="59" spans="1:10" x14ac:dyDescent="0.15">
      <c r="A59" s="33"/>
      <c r="B59" s="24"/>
      <c r="C59" s="24"/>
      <c r="D59" s="26"/>
      <c r="E59" s="24"/>
      <c r="F59" s="24"/>
      <c r="G59" s="24"/>
      <c r="H59" s="48"/>
      <c r="I59" s="41"/>
      <c r="J59" s="24"/>
    </row>
    <row r="60" spans="1:10" ht="81" customHeight="1" x14ac:dyDescent="0.15">
      <c r="A60" s="30" t="s">
        <v>126</v>
      </c>
      <c r="B60" s="10" t="s">
        <v>763</v>
      </c>
      <c r="C60" s="15"/>
      <c r="D60" s="27"/>
      <c r="E60" s="15"/>
      <c r="F60" s="10" t="s">
        <v>129</v>
      </c>
      <c r="G60" s="7">
        <v>5.3999999999999999E-2</v>
      </c>
      <c r="H60" s="71"/>
      <c r="I60" s="41" t="s">
        <v>764</v>
      </c>
      <c r="J60" s="24"/>
    </row>
    <row r="61" spans="1:10" ht="33.75" x14ac:dyDescent="0.15">
      <c r="A61" s="34"/>
      <c r="B61" s="10" t="s">
        <v>765</v>
      </c>
      <c r="C61" s="15"/>
      <c r="D61" s="18" t="s">
        <v>133</v>
      </c>
      <c r="E61" s="9">
        <f>F61+G61</f>
        <v>0.52600000000000002</v>
      </c>
      <c r="F61" s="7">
        <v>0.46400000000000002</v>
      </c>
      <c r="G61" s="7">
        <v>6.2E-2</v>
      </c>
      <c r="H61" s="72"/>
      <c r="I61" s="41" t="s">
        <v>766</v>
      </c>
      <c r="J61" s="24"/>
    </row>
    <row r="62" spans="1:10" ht="33.75" x14ac:dyDescent="0.15">
      <c r="A62" s="30"/>
      <c r="B62" s="6" t="s">
        <v>135</v>
      </c>
      <c r="C62" s="6"/>
      <c r="D62" s="17" t="s">
        <v>133</v>
      </c>
      <c r="E62" s="7">
        <f>F62+G62</f>
        <v>0.35499999999999998</v>
      </c>
      <c r="F62" s="7">
        <v>0.30099999999999999</v>
      </c>
      <c r="G62" s="7">
        <v>5.3999999999999999E-2</v>
      </c>
      <c r="H62" s="73" t="s">
        <v>422</v>
      </c>
      <c r="I62" s="41" t="s">
        <v>767</v>
      </c>
      <c r="J62" s="24"/>
    </row>
    <row r="63" spans="1:10" ht="33.75" x14ac:dyDescent="0.15">
      <c r="A63" s="30"/>
      <c r="B63" s="6" t="s">
        <v>137</v>
      </c>
      <c r="C63" s="6"/>
      <c r="D63" s="17" t="s">
        <v>133</v>
      </c>
      <c r="E63" s="9">
        <v>0</v>
      </c>
      <c r="F63" s="9">
        <v>0</v>
      </c>
      <c r="G63" s="9">
        <v>0</v>
      </c>
      <c r="H63" s="73" t="s">
        <v>768</v>
      </c>
      <c r="I63" s="41" t="s">
        <v>769</v>
      </c>
      <c r="J63" s="24"/>
    </row>
    <row r="64" spans="1:10" ht="33.75" x14ac:dyDescent="0.15">
      <c r="A64" s="30"/>
      <c r="B64" s="6" t="s">
        <v>139</v>
      </c>
      <c r="C64" s="6"/>
      <c r="D64" s="17" t="s">
        <v>133</v>
      </c>
      <c r="E64" s="9">
        <v>0</v>
      </c>
      <c r="F64" s="9">
        <v>0</v>
      </c>
      <c r="G64" s="9">
        <v>0</v>
      </c>
      <c r="H64" s="73" t="s">
        <v>768</v>
      </c>
      <c r="I64" s="41" t="s">
        <v>770</v>
      </c>
      <c r="J64" s="24"/>
    </row>
    <row r="65" spans="1:10" ht="33.75" x14ac:dyDescent="0.15">
      <c r="A65" s="30"/>
      <c r="B65" s="6" t="s">
        <v>141</v>
      </c>
      <c r="C65" s="6"/>
      <c r="D65" s="17" t="s">
        <v>133</v>
      </c>
      <c r="E65" s="9">
        <v>0</v>
      </c>
      <c r="F65" s="9">
        <v>0</v>
      </c>
      <c r="G65" s="9">
        <v>0</v>
      </c>
      <c r="H65" s="73" t="s">
        <v>768</v>
      </c>
      <c r="I65" s="41" t="s">
        <v>771</v>
      </c>
      <c r="J65" s="24"/>
    </row>
    <row r="66" spans="1:10" ht="90" x14ac:dyDescent="0.15">
      <c r="A66" s="30"/>
      <c r="B66" s="6" t="s">
        <v>143</v>
      </c>
      <c r="C66" s="6"/>
      <c r="D66" s="17" t="s">
        <v>133</v>
      </c>
      <c r="E66" s="9">
        <f>G66</f>
        <v>0.189</v>
      </c>
      <c r="F66" s="13" t="s">
        <v>772</v>
      </c>
      <c r="G66" s="8">
        <v>0.189</v>
      </c>
      <c r="H66" s="58" t="s">
        <v>422</v>
      </c>
      <c r="I66" s="41" t="s">
        <v>773</v>
      </c>
      <c r="J66" s="24"/>
    </row>
    <row r="67" spans="1:10" x14ac:dyDescent="0.15">
      <c r="A67" s="2"/>
      <c r="B67" s="51"/>
      <c r="C67" s="51"/>
      <c r="D67" s="52"/>
      <c r="E67" s="51"/>
      <c r="F67" s="51"/>
      <c r="G67" s="51"/>
      <c r="H67" s="52"/>
      <c r="I67" s="52"/>
      <c r="J67" s="51"/>
    </row>
    <row r="68" spans="1:10" ht="39" customHeight="1" x14ac:dyDescent="0.15">
      <c r="A68" s="50" t="s">
        <v>145</v>
      </c>
      <c r="B68" s="51" t="s">
        <v>539</v>
      </c>
      <c r="C68" s="51"/>
      <c r="D68" s="52" t="s">
        <v>97</v>
      </c>
      <c r="E68" s="51">
        <v>35.97</v>
      </c>
      <c r="F68" s="52" t="s">
        <v>540</v>
      </c>
      <c r="G68" s="51">
        <v>3.44</v>
      </c>
      <c r="H68" s="52" t="s">
        <v>150</v>
      </c>
      <c r="I68" s="52" t="s">
        <v>789</v>
      </c>
      <c r="J68" s="51" t="s">
        <v>152</v>
      </c>
    </row>
    <row r="69" spans="1:10" ht="22.5" x14ac:dyDescent="0.15">
      <c r="A69" s="51"/>
      <c r="B69" s="186" t="s">
        <v>756</v>
      </c>
      <c r="C69" s="187"/>
      <c r="D69" s="52" t="s">
        <v>97</v>
      </c>
      <c r="E69" s="52" t="s">
        <v>543</v>
      </c>
      <c r="F69" s="52" t="s">
        <v>544</v>
      </c>
      <c r="G69" s="51">
        <v>3.44</v>
      </c>
      <c r="H69" s="52" t="s">
        <v>150</v>
      </c>
      <c r="I69" s="52"/>
      <c r="J69" s="51" t="s">
        <v>152</v>
      </c>
    </row>
    <row r="70" spans="1:10" ht="22.5" x14ac:dyDescent="0.15">
      <c r="A70" s="51"/>
      <c r="B70" s="51" t="s">
        <v>545</v>
      </c>
      <c r="C70" s="51"/>
      <c r="D70" s="52" t="s">
        <v>97</v>
      </c>
      <c r="E70" s="51">
        <v>25.05</v>
      </c>
      <c r="F70" s="52" t="s">
        <v>546</v>
      </c>
      <c r="G70" s="51">
        <v>1.65</v>
      </c>
      <c r="H70" s="52" t="s">
        <v>150</v>
      </c>
      <c r="I70" s="52"/>
      <c r="J70" s="51" t="s">
        <v>152</v>
      </c>
    </row>
    <row r="71" spans="1:10" x14ac:dyDescent="0.15">
      <c r="A71" s="51"/>
      <c r="B71" s="207" t="s">
        <v>547</v>
      </c>
      <c r="C71" s="208"/>
      <c r="D71" s="52" t="s">
        <v>97</v>
      </c>
      <c r="E71" s="51">
        <v>25.82</v>
      </c>
      <c r="F71" s="51">
        <v>15.3</v>
      </c>
      <c r="G71" s="51">
        <v>10.52</v>
      </c>
      <c r="H71" s="52" t="s">
        <v>150</v>
      </c>
      <c r="I71" s="52" t="s">
        <v>548</v>
      </c>
      <c r="J71" s="51" t="s">
        <v>152</v>
      </c>
    </row>
    <row r="72" spans="1:10" ht="33.75" x14ac:dyDescent="0.15">
      <c r="A72" s="51"/>
      <c r="B72" s="207" t="s">
        <v>757</v>
      </c>
      <c r="C72" s="208"/>
      <c r="D72" s="52" t="s">
        <v>97</v>
      </c>
      <c r="E72" s="51">
        <v>21.53</v>
      </c>
      <c r="F72" s="51">
        <v>20.63</v>
      </c>
      <c r="G72" s="51">
        <v>0.9</v>
      </c>
      <c r="H72" s="52" t="s">
        <v>150</v>
      </c>
      <c r="I72" s="52" t="s">
        <v>550</v>
      </c>
      <c r="J72" s="51" t="s">
        <v>152</v>
      </c>
    </row>
    <row r="73" spans="1:10" ht="27.75" customHeight="1" x14ac:dyDescent="0.15">
      <c r="A73" s="51"/>
      <c r="B73" s="207" t="s">
        <v>758</v>
      </c>
      <c r="C73" s="208"/>
      <c r="D73" s="52" t="s">
        <v>97</v>
      </c>
      <c r="E73" s="51">
        <v>8.8000000000000007</v>
      </c>
      <c r="F73" s="51">
        <v>7.9</v>
      </c>
      <c r="G73" s="51">
        <v>0.9</v>
      </c>
      <c r="H73" s="52" t="s">
        <v>150</v>
      </c>
      <c r="I73" s="17" t="s">
        <v>151</v>
      </c>
      <c r="J73" s="51" t="s">
        <v>152</v>
      </c>
    </row>
    <row r="74" spans="1:10" ht="15" x14ac:dyDescent="0.15">
      <c r="A74" s="30"/>
      <c r="B74" s="6"/>
      <c r="C74" s="6"/>
      <c r="D74" s="17"/>
      <c r="E74" s="7"/>
      <c r="F74" s="6"/>
      <c r="G74" s="13"/>
      <c r="H74" s="58"/>
      <c r="I74" s="41"/>
      <c r="J74" s="24"/>
    </row>
    <row r="75" spans="1:10" x14ac:dyDescent="0.15">
      <c r="A75" s="30" t="s">
        <v>153</v>
      </c>
      <c r="B75" s="6"/>
      <c r="C75" s="22"/>
      <c r="D75" s="22"/>
      <c r="E75" s="22"/>
      <c r="F75" s="22"/>
      <c r="G75" s="22"/>
      <c r="H75" s="41"/>
      <c r="I75" s="41"/>
      <c r="J75" s="24"/>
    </row>
    <row r="76" spans="1:10" ht="67.5" x14ac:dyDescent="0.15">
      <c r="A76" s="17" t="s">
        <v>154</v>
      </c>
      <c r="B76" s="17" t="s">
        <v>155</v>
      </c>
      <c r="C76" s="17" t="s">
        <v>156</v>
      </c>
      <c r="D76" s="17" t="s">
        <v>157</v>
      </c>
      <c r="E76" s="9">
        <f>F76+G76</f>
        <v>0.21962666000000003</v>
      </c>
      <c r="F76" s="9">
        <f>65.5%*F78+31.1%*F83+3.4%*F87</f>
        <v>0.18096576000000003</v>
      </c>
      <c r="G76" s="9">
        <f>65.5%*G78+31.1%*G83+3.4%*G87</f>
        <v>3.8660899999999998E-2</v>
      </c>
      <c r="H76" s="58" t="s">
        <v>101</v>
      </c>
      <c r="I76" s="41" t="s">
        <v>790</v>
      </c>
      <c r="J76" s="24"/>
    </row>
    <row r="77" spans="1:10" ht="90" x14ac:dyDescent="0.15">
      <c r="A77" s="17"/>
      <c r="B77" s="6" t="s">
        <v>10</v>
      </c>
      <c r="C77" s="17" t="s">
        <v>718</v>
      </c>
      <c r="D77" s="17" t="s">
        <v>157</v>
      </c>
      <c r="E77" s="9">
        <f t="shared" ref="E77:E93" si="0">(F77+G77)</f>
        <v>0.17696000000000001</v>
      </c>
      <c r="F77" s="9">
        <f>0.79*F78</f>
        <v>0.14694000000000002</v>
      </c>
      <c r="G77" s="9">
        <f>0.79*G78</f>
        <v>3.0020000000000002E-2</v>
      </c>
      <c r="H77" s="73" t="s">
        <v>101</v>
      </c>
      <c r="I77" s="41" t="s">
        <v>791</v>
      </c>
      <c r="J77" s="24"/>
    </row>
    <row r="78" spans="1:10" ht="78.75" x14ac:dyDescent="0.15">
      <c r="A78" s="17"/>
      <c r="B78" s="6" t="s">
        <v>10</v>
      </c>
      <c r="C78" s="17" t="s">
        <v>719</v>
      </c>
      <c r="D78" s="17" t="s">
        <v>157</v>
      </c>
      <c r="E78" s="9">
        <f t="shared" si="0"/>
        <v>0.224</v>
      </c>
      <c r="F78" s="9">
        <f>0.186</f>
        <v>0.186</v>
      </c>
      <c r="G78" s="9">
        <f>0.038</f>
        <v>3.7999999999999999E-2</v>
      </c>
      <c r="H78" s="58" t="s">
        <v>101</v>
      </c>
      <c r="I78" s="41" t="s">
        <v>792</v>
      </c>
      <c r="J78" s="24"/>
    </row>
    <row r="79" spans="1:10" ht="78.75" x14ac:dyDescent="0.15">
      <c r="A79" s="17"/>
      <c r="B79" s="6" t="s">
        <v>10</v>
      </c>
      <c r="C79" s="17" t="s">
        <v>720</v>
      </c>
      <c r="D79" s="17" t="s">
        <v>157</v>
      </c>
      <c r="E79" s="9">
        <f t="shared" si="0"/>
        <v>0.25311999999999996</v>
      </c>
      <c r="F79" s="9">
        <f>1.13*F78</f>
        <v>0.21017999999999998</v>
      </c>
      <c r="G79" s="9">
        <f>1.13*G78</f>
        <v>4.2939999999999992E-2</v>
      </c>
      <c r="H79" s="73" t="s">
        <v>101</v>
      </c>
      <c r="I79" s="41" t="s">
        <v>793</v>
      </c>
      <c r="J79" s="24"/>
    </row>
    <row r="80" spans="1:10" ht="78.75" x14ac:dyDescent="0.15">
      <c r="A80" s="18"/>
      <c r="B80" s="10" t="s">
        <v>10</v>
      </c>
      <c r="C80" s="18" t="s">
        <v>166</v>
      </c>
      <c r="D80" s="18" t="s">
        <v>157</v>
      </c>
      <c r="E80" s="7">
        <f t="shared" si="0"/>
        <v>0.17096999999999998</v>
      </c>
      <c r="F80" s="7">
        <f>0.102*1.39</f>
        <v>0.14177999999999999</v>
      </c>
      <c r="G80" s="7">
        <f>0.021*1.39</f>
        <v>2.9190000000000001E-2</v>
      </c>
      <c r="H80" s="75" t="s">
        <v>101</v>
      </c>
      <c r="I80" s="41" t="s">
        <v>794</v>
      </c>
      <c r="J80" s="24"/>
    </row>
    <row r="81" spans="1:10" ht="90" x14ac:dyDescent="0.15">
      <c r="A81" s="18"/>
      <c r="B81" s="10" t="s">
        <v>10</v>
      </c>
      <c r="C81" s="18" t="s">
        <v>168</v>
      </c>
      <c r="D81" s="18" t="s">
        <v>157</v>
      </c>
      <c r="E81" s="7">
        <f t="shared" si="0"/>
        <v>0.14599999999999999</v>
      </c>
      <c r="F81" s="7">
        <f>0.088</f>
        <v>8.7999999999999995E-2</v>
      </c>
      <c r="G81" s="7">
        <f>0.058</f>
        <v>5.8000000000000003E-2</v>
      </c>
      <c r="H81" s="75" t="s">
        <v>101</v>
      </c>
      <c r="I81" s="41" t="s">
        <v>795</v>
      </c>
      <c r="J81" s="24"/>
    </row>
    <row r="82" spans="1:10" ht="90" x14ac:dyDescent="0.15">
      <c r="A82" s="17"/>
      <c r="B82" s="6" t="s">
        <v>30</v>
      </c>
      <c r="C82" s="17" t="s">
        <v>722</v>
      </c>
      <c r="D82" s="17" t="s">
        <v>157</v>
      </c>
      <c r="E82" s="9">
        <f t="shared" si="0"/>
        <v>0.16827000000000003</v>
      </c>
      <c r="F82" s="9">
        <f>0.79*F83</f>
        <v>0.13509000000000002</v>
      </c>
      <c r="G82" s="9">
        <f>0.79*G83</f>
        <v>3.3180000000000001E-2</v>
      </c>
      <c r="H82" s="73" t="s">
        <v>101</v>
      </c>
      <c r="I82" s="41" t="s">
        <v>796</v>
      </c>
      <c r="J82" s="24"/>
    </row>
    <row r="83" spans="1:10" ht="67.5" x14ac:dyDescent="0.15">
      <c r="A83" s="17"/>
      <c r="B83" s="6" t="s">
        <v>30</v>
      </c>
      <c r="C83" s="17" t="s">
        <v>723</v>
      </c>
      <c r="D83" s="17" t="s">
        <v>157</v>
      </c>
      <c r="E83" s="9">
        <f t="shared" si="0"/>
        <v>0.21300000000000002</v>
      </c>
      <c r="F83" s="9">
        <f>0.171</f>
        <v>0.17100000000000001</v>
      </c>
      <c r="G83" s="9">
        <f>0.042</f>
        <v>4.2000000000000003E-2</v>
      </c>
      <c r="H83" s="73" t="s">
        <v>101</v>
      </c>
      <c r="I83" s="41" t="s">
        <v>797</v>
      </c>
      <c r="J83" s="24"/>
    </row>
    <row r="84" spans="1:10" ht="90" x14ac:dyDescent="0.15">
      <c r="A84" s="17"/>
      <c r="B84" s="6" t="s">
        <v>30</v>
      </c>
      <c r="C84" s="17" t="s">
        <v>724</v>
      </c>
      <c r="D84" s="17" t="s">
        <v>157</v>
      </c>
      <c r="E84" s="9">
        <f t="shared" si="0"/>
        <v>0.24068999999999999</v>
      </c>
      <c r="F84" s="9">
        <f>1.13*F83</f>
        <v>0.19322999999999999</v>
      </c>
      <c r="G84" s="9">
        <f>1.13*G83</f>
        <v>4.7459999999999995E-2</v>
      </c>
      <c r="H84" s="73" t="s">
        <v>101</v>
      </c>
      <c r="I84" s="41" t="s">
        <v>798</v>
      </c>
      <c r="J84" s="24"/>
    </row>
    <row r="85" spans="1:10" ht="45" x14ac:dyDescent="0.15">
      <c r="A85" s="18"/>
      <c r="B85" s="10" t="s">
        <v>30</v>
      </c>
      <c r="C85" s="18" t="s">
        <v>166</v>
      </c>
      <c r="D85" s="18" t="s">
        <v>157</v>
      </c>
      <c r="E85" s="7">
        <f t="shared" si="0"/>
        <v>0.15706999999999999</v>
      </c>
      <c r="F85" s="7">
        <f>0.091*1.39</f>
        <v>0.12648999999999999</v>
      </c>
      <c r="G85" s="7">
        <f>0.022*1.39</f>
        <v>3.0579999999999996E-2</v>
      </c>
      <c r="H85" s="75" t="s">
        <v>101</v>
      </c>
      <c r="I85" s="41" t="s">
        <v>799</v>
      </c>
      <c r="J85" s="24"/>
    </row>
    <row r="86" spans="1:10" ht="90" x14ac:dyDescent="0.15">
      <c r="A86" s="17"/>
      <c r="B86" s="6" t="s">
        <v>49</v>
      </c>
      <c r="C86" s="17" t="s">
        <v>725</v>
      </c>
      <c r="D86" s="17" t="s">
        <v>157</v>
      </c>
      <c r="E86" s="9">
        <f t="shared" si="0"/>
        <v>0.19161149999999999</v>
      </c>
      <c r="F86" s="9">
        <f>F87</f>
        <v>0.17513999999999999</v>
      </c>
      <c r="G86" s="9">
        <f>0.79*G87</f>
        <v>1.64715E-2</v>
      </c>
      <c r="H86" s="73" t="s">
        <v>101</v>
      </c>
      <c r="I86" s="41" t="s">
        <v>800</v>
      </c>
      <c r="J86" s="24"/>
    </row>
    <row r="87" spans="1:10" ht="67.5" x14ac:dyDescent="0.15">
      <c r="A87" s="17"/>
      <c r="B87" s="6" t="s">
        <v>49</v>
      </c>
      <c r="C87" s="17" t="s">
        <v>726</v>
      </c>
      <c r="D87" s="17" t="s">
        <v>157</v>
      </c>
      <c r="E87" s="9">
        <f t="shared" si="0"/>
        <v>0.19599</v>
      </c>
      <c r="F87" s="9">
        <f>0.126*1.39</f>
        <v>0.17513999999999999</v>
      </c>
      <c r="G87" s="9">
        <f>0.015*1.39</f>
        <v>2.0849999999999997E-2</v>
      </c>
      <c r="H87" s="73" t="s">
        <v>101</v>
      </c>
      <c r="I87" s="41" t="s">
        <v>801</v>
      </c>
      <c r="J87" s="24"/>
    </row>
    <row r="88" spans="1:10" ht="90" x14ac:dyDescent="0.15">
      <c r="A88" s="17"/>
      <c r="B88" s="6" t="s">
        <v>49</v>
      </c>
      <c r="C88" s="17" t="s">
        <v>727</v>
      </c>
      <c r="D88" s="17" t="s">
        <v>157</v>
      </c>
      <c r="E88" s="9">
        <f t="shared" si="0"/>
        <v>0.22146869999999996</v>
      </c>
      <c r="F88" s="9">
        <f>F87*1.13</f>
        <v>0.19790819999999998</v>
      </c>
      <c r="G88" s="9">
        <f>1.13*G87</f>
        <v>2.3560499999999995E-2</v>
      </c>
      <c r="H88" s="73" t="s">
        <v>101</v>
      </c>
      <c r="I88" s="41" t="s">
        <v>802</v>
      </c>
      <c r="J88" s="24"/>
    </row>
    <row r="89" spans="1:10" ht="90" x14ac:dyDescent="0.15">
      <c r="A89" s="17"/>
      <c r="B89" s="17" t="s">
        <v>177</v>
      </c>
      <c r="C89" s="17" t="s">
        <v>728</v>
      </c>
      <c r="D89" s="17" t="s">
        <v>157</v>
      </c>
      <c r="E89" s="9">
        <f t="shared" si="0"/>
        <v>0.14934159999999999</v>
      </c>
      <c r="F89" s="9">
        <f>0.79*F90</f>
        <v>0.12188909999999999</v>
      </c>
      <c r="G89" s="9">
        <f>0.79*G90</f>
        <v>2.7452499999999998E-2</v>
      </c>
      <c r="H89" s="73" t="s">
        <v>101</v>
      </c>
      <c r="I89" s="41" t="s">
        <v>803</v>
      </c>
      <c r="J89" s="24"/>
    </row>
    <row r="90" spans="1:10" ht="67.5" x14ac:dyDescent="0.15">
      <c r="A90" s="17"/>
      <c r="B90" s="17" t="s">
        <v>177</v>
      </c>
      <c r="C90" s="17" t="s">
        <v>729</v>
      </c>
      <c r="D90" s="17" t="s">
        <v>157</v>
      </c>
      <c r="E90" s="9">
        <f t="shared" si="0"/>
        <v>0.18903999999999999</v>
      </c>
      <c r="F90" s="9">
        <f>0.111*1.39</f>
        <v>0.15428999999999998</v>
      </c>
      <c r="G90" s="9">
        <f>0.025*1.39</f>
        <v>3.4749999999999996E-2</v>
      </c>
      <c r="H90" s="73" t="s">
        <v>101</v>
      </c>
      <c r="I90" s="41" t="s">
        <v>804</v>
      </c>
      <c r="J90" s="24"/>
    </row>
    <row r="91" spans="1:10" ht="90" x14ac:dyDescent="0.15">
      <c r="A91" s="17"/>
      <c r="B91" s="17" t="s">
        <v>177</v>
      </c>
      <c r="C91" s="17" t="s">
        <v>730</v>
      </c>
      <c r="D91" s="17" t="s">
        <v>157</v>
      </c>
      <c r="E91" s="9">
        <f t="shared" si="0"/>
        <v>0.21361519999999995</v>
      </c>
      <c r="F91" s="9">
        <f>1.13*F90</f>
        <v>0.17434769999999997</v>
      </c>
      <c r="G91" s="9">
        <f>1.13*G90</f>
        <v>3.926749999999999E-2</v>
      </c>
      <c r="H91" s="73" t="s">
        <v>101</v>
      </c>
      <c r="I91" s="41" t="s">
        <v>805</v>
      </c>
      <c r="J91" s="24"/>
    </row>
    <row r="92" spans="1:10" ht="67.5" x14ac:dyDescent="0.15">
      <c r="A92" s="18"/>
      <c r="B92" s="10" t="s">
        <v>181</v>
      </c>
      <c r="C92" s="18" t="s">
        <v>182</v>
      </c>
      <c r="D92" s="18" t="s">
        <v>157</v>
      </c>
      <c r="E92" s="7">
        <f t="shared" si="0"/>
        <v>7.5059999999999988E-2</v>
      </c>
      <c r="F92" s="7">
        <f>0.004*1.39</f>
        <v>5.5599999999999998E-3</v>
      </c>
      <c r="G92" s="7">
        <f>0.05*1.39</f>
        <v>6.9499999999999992E-2</v>
      </c>
      <c r="H92" s="75" t="s">
        <v>101</v>
      </c>
      <c r="I92" s="41" t="s">
        <v>806</v>
      </c>
      <c r="J92" s="24"/>
    </row>
    <row r="93" spans="1:10" ht="67.5" x14ac:dyDescent="0.15">
      <c r="A93" s="17"/>
      <c r="B93" s="17" t="s">
        <v>184</v>
      </c>
      <c r="C93" s="17" t="s">
        <v>182</v>
      </c>
      <c r="D93" s="17" t="s">
        <v>157</v>
      </c>
      <c r="E93" s="9">
        <f t="shared" si="0"/>
        <v>0.12231999999999998</v>
      </c>
      <c r="F93" s="9">
        <f>0.03*1.39</f>
        <v>4.1699999999999994E-2</v>
      </c>
      <c r="G93" s="9">
        <f>0.058*1.39</f>
        <v>8.0619999999999997E-2</v>
      </c>
      <c r="H93" s="73" t="s">
        <v>101</v>
      </c>
      <c r="I93" s="41" t="s">
        <v>806</v>
      </c>
      <c r="J93" s="24"/>
    </row>
    <row r="94" spans="1:10" ht="67.5" x14ac:dyDescent="0.15">
      <c r="A94" s="18"/>
      <c r="B94" s="18" t="s">
        <v>568</v>
      </c>
      <c r="C94" s="18" t="s">
        <v>182</v>
      </c>
      <c r="D94" s="18" t="s">
        <v>157</v>
      </c>
      <c r="E94" s="7">
        <f>F94+G94</f>
        <v>0.20710999999999999</v>
      </c>
      <c r="F94" s="7">
        <f>0.001*1.39</f>
        <v>1.39E-3</v>
      </c>
      <c r="G94" s="7">
        <f>0.148*1.39</f>
        <v>0.20571999999999999</v>
      </c>
      <c r="H94" s="75" t="s">
        <v>101</v>
      </c>
      <c r="I94" s="41" t="s">
        <v>806</v>
      </c>
      <c r="J94" s="24"/>
    </row>
    <row r="95" spans="1:10" ht="67.5" x14ac:dyDescent="0.15">
      <c r="A95" s="18"/>
      <c r="B95" s="10" t="s">
        <v>749</v>
      </c>
      <c r="C95" s="18" t="s">
        <v>182</v>
      </c>
      <c r="D95" s="18" t="s">
        <v>157</v>
      </c>
      <c r="E95" s="7">
        <f>(F95+G95)</f>
        <v>0.12648999999999999</v>
      </c>
      <c r="F95" s="7">
        <f>0*1.39</f>
        <v>0</v>
      </c>
      <c r="G95" s="7">
        <f>0.091*1.39</f>
        <v>0.12648999999999999</v>
      </c>
      <c r="H95" s="75" t="s">
        <v>101</v>
      </c>
      <c r="I95" s="41" t="s">
        <v>807</v>
      </c>
      <c r="J95" s="24"/>
    </row>
    <row r="96" spans="1:10" ht="67.5" x14ac:dyDescent="0.15">
      <c r="A96" s="17"/>
      <c r="B96" s="6" t="s">
        <v>226</v>
      </c>
      <c r="C96" s="17" t="s">
        <v>132</v>
      </c>
      <c r="D96" s="17" t="s">
        <v>157</v>
      </c>
      <c r="E96" s="9">
        <f>F96+G96</f>
        <v>0.107</v>
      </c>
      <c r="F96" s="9">
        <v>0</v>
      </c>
      <c r="G96" s="7">
        <v>0.107</v>
      </c>
      <c r="H96" s="73" t="s">
        <v>101</v>
      </c>
      <c r="I96" s="41" t="s">
        <v>731</v>
      </c>
      <c r="J96" s="24"/>
    </row>
    <row r="97" spans="1:10" ht="30" x14ac:dyDescent="0.15">
      <c r="A97" s="18" t="s">
        <v>203</v>
      </c>
      <c r="B97" s="18" t="s">
        <v>226</v>
      </c>
      <c r="C97" s="17" t="s">
        <v>132</v>
      </c>
      <c r="D97" s="18" t="s">
        <v>157</v>
      </c>
      <c r="E97" s="9">
        <f>F97+G97</f>
        <v>6.8380000000000003E-3</v>
      </c>
      <c r="F97" s="9">
        <v>0</v>
      </c>
      <c r="G97" s="19">
        <f>0.013*E61</f>
        <v>6.8380000000000003E-3</v>
      </c>
      <c r="H97" s="42" t="s">
        <v>101</v>
      </c>
      <c r="I97" s="41"/>
      <c r="J97" s="24"/>
    </row>
    <row r="98" spans="1:10" ht="22.5" x14ac:dyDescent="0.15">
      <c r="A98" s="17" t="s">
        <v>205</v>
      </c>
      <c r="B98" s="6"/>
      <c r="C98" s="17" t="s">
        <v>30</v>
      </c>
      <c r="D98" s="17" t="s">
        <v>157</v>
      </c>
      <c r="E98" s="9">
        <f>F98+G98</f>
        <v>0.29759999999999998</v>
      </c>
      <c r="F98" s="9">
        <f>0.1*2.4</f>
        <v>0.24</v>
      </c>
      <c r="G98" s="9">
        <f>0.024*2.4</f>
        <v>5.7599999999999998E-2</v>
      </c>
      <c r="H98" s="58" t="s">
        <v>101</v>
      </c>
      <c r="I98" s="41" t="s">
        <v>808</v>
      </c>
      <c r="J98" s="24"/>
    </row>
    <row r="99" spans="1:10" ht="22.5" x14ac:dyDescent="0.15">
      <c r="A99" s="17" t="s">
        <v>503</v>
      </c>
      <c r="B99" s="6"/>
      <c r="C99" s="17" t="s">
        <v>10</v>
      </c>
      <c r="D99" s="17" t="s">
        <v>157</v>
      </c>
      <c r="E99" s="9">
        <f>E98*1.05</f>
        <v>0.31247999999999998</v>
      </c>
      <c r="F99" s="9">
        <f>F98*1.05</f>
        <v>0.252</v>
      </c>
      <c r="G99" s="9">
        <f>G98*1.05</f>
        <v>6.0479999999999999E-2</v>
      </c>
      <c r="H99" s="58"/>
      <c r="I99" s="41" t="s">
        <v>808</v>
      </c>
      <c r="J99" s="24"/>
    </row>
    <row r="100" spans="1:10" ht="22.5" x14ac:dyDescent="0.15">
      <c r="A100" s="17" t="s">
        <v>503</v>
      </c>
      <c r="B100" s="6"/>
      <c r="C100" s="17" t="s">
        <v>49</v>
      </c>
      <c r="D100" s="17" t="s">
        <v>157</v>
      </c>
      <c r="E100" s="9">
        <f>E98*0.92</f>
        <v>0.27379199999999998</v>
      </c>
      <c r="F100" s="9">
        <f>F98*0.92</f>
        <v>0.2208</v>
      </c>
      <c r="G100" s="9">
        <f>G98*0.92</f>
        <v>5.2991999999999997E-2</v>
      </c>
      <c r="H100" s="58"/>
      <c r="I100" s="41" t="s">
        <v>808</v>
      </c>
      <c r="J100" s="24"/>
    </row>
    <row r="101" spans="1:10" ht="33.75" x14ac:dyDescent="0.15">
      <c r="A101" s="17" t="s">
        <v>504</v>
      </c>
      <c r="B101" s="6"/>
      <c r="C101" s="18" t="s">
        <v>30</v>
      </c>
      <c r="D101" s="18" t="s">
        <v>208</v>
      </c>
      <c r="E101" s="7">
        <f>0.033</f>
        <v>3.3000000000000002E-2</v>
      </c>
      <c r="F101" s="7">
        <v>2.7E-2</v>
      </c>
      <c r="G101" s="7">
        <f>E101-F101</f>
        <v>6.0000000000000019E-3</v>
      </c>
      <c r="H101" s="42" t="s">
        <v>101</v>
      </c>
      <c r="I101" s="41" t="s">
        <v>809</v>
      </c>
      <c r="J101" s="24"/>
    </row>
    <row r="102" spans="1:10" ht="30" x14ac:dyDescent="0.25">
      <c r="A102" s="27"/>
      <c r="B102" s="15"/>
      <c r="C102" s="18" t="s">
        <v>30</v>
      </c>
      <c r="D102" s="18" t="s">
        <v>157</v>
      </c>
      <c r="E102" s="7">
        <f>0.033*31.6</f>
        <v>1.0428000000000002</v>
      </c>
      <c r="F102" s="7">
        <f>0.027*31.6</f>
        <v>0.85320000000000007</v>
      </c>
      <c r="G102" s="7">
        <f>E102-F102</f>
        <v>0.1896000000000001</v>
      </c>
      <c r="H102" s="42" t="s">
        <v>101</v>
      </c>
      <c r="I102" s="47"/>
      <c r="J102" s="24"/>
    </row>
    <row r="103" spans="1:10" ht="33.75" x14ac:dyDescent="0.15">
      <c r="A103" s="18" t="s">
        <v>217</v>
      </c>
      <c r="B103" s="10"/>
      <c r="C103" s="18"/>
      <c r="D103" s="17" t="s">
        <v>208</v>
      </c>
      <c r="E103" s="7">
        <v>6.0999999999999999E-2</v>
      </c>
      <c r="F103" s="11">
        <v>2.5000000000000001E-2</v>
      </c>
      <c r="G103" s="7">
        <f>E103-F103</f>
        <v>3.5999999999999997E-2</v>
      </c>
      <c r="H103" s="42" t="s">
        <v>101</v>
      </c>
      <c r="I103" s="41" t="s">
        <v>775</v>
      </c>
      <c r="J103" s="24"/>
    </row>
    <row r="104" spans="1:10" ht="56.25" x14ac:dyDescent="0.15">
      <c r="A104" s="17" t="s">
        <v>222</v>
      </c>
      <c r="B104" s="17" t="s">
        <v>223</v>
      </c>
      <c r="C104" s="17" t="s">
        <v>182</v>
      </c>
      <c r="D104" s="17" t="s">
        <v>208</v>
      </c>
      <c r="E104" s="8">
        <f t="shared" ref="E104:E113" si="1">F104+G104</f>
        <v>3.9E-2</v>
      </c>
      <c r="F104" s="8">
        <v>5.0000000000000001E-3</v>
      </c>
      <c r="G104" s="8">
        <v>3.4000000000000002E-2</v>
      </c>
      <c r="H104" s="58" t="s">
        <v>101</v>
      </c>
      <c r="I104" s="41" t="s">
        <v>810</v>
      </c>
      <c r="J104" s="24"/>
    </row>
    <row r="105" spans="1:10" ht="78.75" x14ac:dyDescent="0.15">
      <c r="A105" s="17"/>
      <c r="B105" s="6" t="s">
        <v>645</v>
      </c>
      <c r="C105" s="17" t="s">
        <v>182</v>
      </c>
      <c r="D105" s="17" t="s">
        <v>208</v>
      </c>
      <c r="E105" s="8">
        <f t="shared" si="1"/>
        <v>6.5000000000000002E-2</v>
      </c>
      <c r="F105" s="8">
        <v>1.9E-2</v>
      </c>
      <c r="G105" s="8">
        <v>4.5999999999999999E-2</v>
      </c>
      <c r="H105" s="58" t="s">
        <v>101</v>
      </c>
      <c r="I105" s="41" t="s">
        <v>811</v>
      </c>
      <c r="J105" s="24"/>
    </row>
    <row r="106" spans="1:10" ht="45" x14ac:dyDescent="0.15">
      <c r="A106" s="17"/>
      <c r="B106" s="6" t="s">
        <v>812</v>
      </c>
      <c r="C106" s="17"/>
      <c r="D106" s="17" t="s">
        <v>208</v>
      </c>
      <c r="E106" s="8">
        <f t="shared" si="1"/>
        <v>3.1E-2</v>
      </c>
      <c r="F106" s="9">
        <v>0</v>
      </c>
      <c r="G106" s="8">
        <v>3.1E-2</v>
      </c>
      <c r="H106" s="58" t="s">
        <v>101</v>
      </c>
      <c r="I106" s="41" t="s">
        <v>813</v>
      </c>
      <c r="J106" s="24"/>
    </row>
    <row r="107" spans="1:10" ht="45" x14ac:dyDescent="0.15">
      <c r="A107" s="17"/>
      <c r="B107" s="207" t="s">
        <v>814</v>
      </c>
      <c r="C107" s="208"/>
      <c r="D107" s="17" t="s">
        <v>208</v>
      </c>
      <c r="E107" s="8">
        <f t="shared" si="1"/>
        <v>2.5999999999999999E-2</v>
      </c>
      <c r="F107" s="9">
        <v>0</v>
      </c>
      <c r="G107" s="8">
        <v>2.5999999999999999E-2</v>
      </c>
      <c r="H107" s="58" t="s">
        <v>101</v>
      </c>
      <c r="I107" s="41" t="s">
        <v>815</v>
      </c>
      <c r="J107" s="24"/>
    </row>
    <row r="108" spans="1:10" ht="45" x14ac:dyDescent="0.15">
      <c r="A108" s="17" t="s">
        <v>518</v>
      </c>
      <c r="B108" s="58" t="s">
        <v>650</v>
      </c>
      <c r="C108" s="17" t="s">
        <v>651</v>
      </c>
      <c r="D108" s="17" t="s">
        <v>208</v>
      </c>
      <c r="E108" s="9">
        <f t="shared" si="1"/>
        <v>0.14000000000000001</v>
      </c>
      <c r="F108" s="8">
        <v>0.113</v>
      </c>
      <c r="G108" s="8">
        <v>2.7E-2</v>
      </c>
      <c r="H108" s="58" t="s">
        <v>101</v>
      </c>
      <c r="I108" s="41" t="s">
        <v>816</v>
      </c>
      <c r="J108" s="24"/>
    </row>
    <row r="109" spans="1:10" ht="45" x14ac:dyDescent="0.15">
      <c r="A109" s="17"/>
      <c r="B109" s="6" t="s">
        <v>653</v>
      </c>
      <c r="C109" s="17" t="s">
        <v>651</v>
      </c>
      <c r="D109" s="17" t="s">
        <v>208</v>
      </c>
      <c r="E109" s="9">
        <f t="shared" si="1"/>
        <v>0.13500000000000001</v>
      </c>
      <c r="F109" s="8">
        <v>0.109</v>
      </c>
      <c r="G109" s="8">
        <v>2.5999999999999999E-2</v>
      </c>
      <c r="H109" s="58" t="s">
        <v>101</v>
      </c>
      <c r="I109" s="41" t="s">
        <v>816</v>
      </c>
      <c r="J109" s="24"/>
    </row>
    <row r="110" spans="1:10" ht="45" x14ac:dyDescent="0.15">
      <c r="A110" s="17"/>
      <c r="B110" s="6" t="s">
        <v>655</v>
      </c>
      <c r="C110" s="17" t="s">
        <v>651</v>
      </c>
      <c r="D110" s="17" t="s">
        <v>208</v>
      </c>
      <c r="E110" s="9">
        <f t="shared" si="1"/>
        <v>0.14599999999999999</v>
      </c>
      <c r="F110" s="8">
        <v>0.11799999999999999</v>
      </c>
      <c r="G110" s="8">
        <v>2.8000000000000001E-2</v>
      </c>
      <c r="H110" s="58" t="s">
        <v>101</v>
      </c>
      <c r="I110" s="41" t="s">
        <v>816</v>
      </c>
      <c r="J110" s="24"/>
    </row>
    <row r="111" spans="1:10" ht="45" x14ac:dyDescent="0.15">
      <c r="A111" s="18"/>
      <c r="B111" s="10" t="s">
        <v>650</v>
      </c>
      <c r="C111" s="18" t="s">
        <v>226</v>
      </c>
      <c r="D111" s="18" t="s">
        <v>208</v>
      </c>
      <c r="E111" s="7">
        <f t="shared" si="1"/>
        <v>0.13442222222222222</v>
      </c>
      <c r="F111" s="7">
        <v>0</v>
      </c>
      <c r="G111" s="7">
        <f>(2.3/9)*E61</f>
        <v>0.13442222222222222</v>
      </c>
      <c r="H111" s="58" t="s">
        <v>101</v>
      </c>
      <c r="I111" s="41" t="s">
        <v>817</v>
      </c>
      <c r="J111" s="24"/>
    </row>
    <row r="112" spans="1:10" ht="45" x14ac:dyDescent="0.15">
      <c r="A112" s="17" t="s">
        <v>238</v>
      </c>
      <c r="B112" s="6" t="s">
        <v>226</v>
      </c>
      <c r="C112" s="17"/>
      <c r="D112" s="17" t="s">
        <v>208</v>
      </c>
      <c r="E112" s="7">
        <f t="shared" si="1"/>
        <v>9.468E-2</v>
      </c>
      <c r="F112" s="9">
        <v>0</v>
      </c>
      <c r="G112" s="9">
        <f>0.18*E61</f>
        <v>9.468E-2</v>
      </c>
      <c r="H112" s="58" t="s">
        <v>101</v>
      </c>
      <c r="I112" s="41" t="s">
        <v>818</v>
      </c>
      <c r="J112" s="24"/>
    </row>
    <row r="113" spans="1:10" ht="45" x14ac:dyDescent="0.15">
      <c r="A113" s="17" t="s">
        <v>240</v>
      </c>
      <c r="B113" s="6" t="s">
        <v>226</v>
      </c>
      <c r="C113" s="17"/>
      <c r="D113" s="17" t="s">
        <v>208</v>
      </c>
      <c r="E113" s="7">
        <f t="shared" si="1"/>
        <v>8.4159999999999999E-2</v>
      </c>
      <c r="F113" s="9">
        <v>0</v>
      </c>
      <c r="G113" s="9">
        <f>0.16*E61</f>
        <v>8.4159999999999999E-2</v>
      </c>
      <c r="H113" s="58" t="s">
        <v>101</v>
      </c>
      <c r="I113" s="41" t="s">
        <v>819</v>
      </c>
      <c r="J113" s="24"/>
    </row>
    <row r="114" spans="1:10" ht="135" x14ac:dyDescent="0.15">
      <c r="A114" s="17" t="s">
        <v>244</v>
      </c>
      <c r="B114" s="6" t="s">
        <v>820</v>
      </c>
      <c r="C114" s="17"/>
      <c r="D114" s="17" t="s">
        <v>208</v>
      </c>
      <c r="E114" s="11">
        <v>0.29699999999999999</v>
      </c>
      <c r="F114" s="8">
        <v>0.27800000000000002</v>
      </c>
      <c r="G114" s="8">
        <f>E114-F114</f>
        <v>1.8999999999999961E-2</v>
      </c>
      <c r="H114" s="58" t="s">
        <v>101</v>
      </c>
      <c r="I114" s="41" t="s">
        <v>821</v>
      </c>
      <c r="J114" s="24"/>
    </row>
    <row r="115" spans="1:10" ht="135" x14ac:dyDescent="0.15">
      <c r="A115" s="30"/>
      <c r="B115" s="6" t="s">
        <v>822</v>
      </c>
      <c r="C115" s="17"/>
      <c r="D115" s="17" t="s">
        <v>208</v>
      </c>
      <c r="E115" s="7">
        <v>0.2</v>
      </c>
      <c r="F115" s="8">
        <v>0.187</v>
      </c>
      <c r="G115" s="8">
        <f>E115-F115</f>
        <v>1.3000000000000012E-2</v>
      </c>
      <c r="H115" s="58" t="s">
        <v>101</v>
      </c>
      <c r="I115" s="41" t="s">
        <v>823</v>
      </c>
      <c r="J115" s="24"/>
    </row>
    <row r="116" spans="1:10" ht="135" x14ac:dyDescent="0.15">
      <c r="A116" s="30"/>
      <c r="B116" s="6" t="s">
        <v>824</v>
      </c>
      <c r="C116" s="17"/>
      <c r="D116" s="17" t="s">
        <v>208</v>
      </c>
      <c r="E116" s="11">
        <v>0.14699999999999999</v>
      </c>
      <c r="F116" s="8">
        <v>0.13700000000000001</v>
      </c>
      <c r="G116" s="9">
        <f>E116-F116</f>
        <v>9.9999999999999811E-3</v>
      </c>
      <c r="H116" s="58" t="s">
        <v>101</v>
      </c>
      <c r="I116" s="41" t="s">
        <v>825</v>
      </c>
      <c r="J116" s="24"/>
    </row>
    <row r="117" spans="1:10" x14ac:dyDescent="0.15">
      <c r="A117" s="30" t="s">
        <v>254</v>
      </c>
      <c r="B117" s="24"/>
      <c r="C117" s="24"/>
      <c r="D117" s="26"/>
      <c r="E117" s="24"/>
      <c r="F117" s="24"/>
      <c r="G117" s="24"/>
      <c r="H117" s="48"/>
      <c r="I117" s="48"/>
      <c r="J117" s="24"/>
    </row>
    <row r="118" spans="1:10" ht="33.75" x14ac:dyDescent="0.15">
      <c r="A118" s="17" t="s">
        <v>661</v>
      </c>
      <c r="B118" s="17" t="s">
        <v>261</v>
      </c>
      <c r="C118" s="17" t="s">
        <v>826</v>
      </c>
      <c r="D118" s="17" t="s">
        <v>258</v>
      </c>
      <c r="E118" s="8">
        <v>0.29599999999999999</v>
      </c>
      <c r="F118" s="8"/>
      <c r="G118" s="8"/>
      <c r="H118" s="42" t="s">
        <v>103</v>
      </c>
      <c r="I118" s="41" t="s">
        <v>827</v>
      </c>
      <c r="J118" s="24"/>
    </row>
    <row r="119" spans="1:10" ht="33.75" x14ac:dyDescent="0.15">
      <c r="A119" s="30"/>
      <c r="B119" s="6"/>
      <c r="C119" s="17" t="s">
        <v>300</v>
      </c>
      <c r="D119" s="17" t="s">
        <v>258</v>
      </c>
      <c r="E119" s="9">
        <v>0.115</v>
      </c>
      <c r="F119" s="20"/>
      <c r="G119" s="20"/>
      <c r="H119" s="58" t="s">
        <v>103</v>
      </c>
      <c r="I119" s="41" t="s">
        <v>827</v>
      </c>
      <c r="J119" s="24"/>
    </row>
    <row r="120" spans="1:10" ht="33.75" x14ac:dyDescent="0.15">
      <c r="A120" s="30"/>
      <c r="B120" s="6"/>
      <c r="C120" s="25" t="s">
        <v>828</v>
      </c>
      <c r="D120" s="17" t="s">
        <v>258</v>
      </c>
      <c r="E120" s="9">
        <v>8.2000000000000003E-2</v>
      </c>
      <c r="F120" s="20"/>
      <c r="G120" s="20"/>
      <c r="H120" s="58" t="s">
        <v>103</v>
      </c>
      <c r="I120" s="41" t="s">
        <v>827</v>
      </c>
      <c r="J120" s="24"/>
    </row>
    <row r="121" spans="1:10" ht="22.5" x14ac:dyDescent="0.15">
      <c r="A121" s="30"/>
      <c r="B121" s="6" t="s">
        <v>222</v>
      </c>
      <c r="C121" s="17" t="s">
        <v>30</v>
      </c>
      <c r="D121" s="17" t="s">
        <v>258</v>
      </c>
      <c r="E121" s="9">
        <v>3.1E-2</v>
      </c>
      <c r="F121" s="20"/>
      <c r="G121" s="20"/>
      <c r="H121" s="58" t="s">
        <v>103</v>
      </c>
      <c r="I121" s="41" t="s">
        <v>829</v>
      </c>
      <c r="J121" s="24"/>
    </row>
    <row r="122" spans="1:10" ht="22.5" x14ac:dyDescent="0.15">
      <c r="A122" s="30"/>
      <c r="B122" s="6"/>
      <c r="C122" s="17" t="s">
        <v>226</v>
      </c>
      <c r="D122" s="17" t="s">
        <v>258</v>
      </c>
      <c r="E122" s="9">
        <v>2.5000000000000001E-2</v>
      </c>
      <c r="F122" s="20"/>
      <c r="G122" s="20"/>
      <c r="H122" s="58" t="s">
        <v>103</v>
      </c>
      <c r="I122" s="41" t="s">
        <v>829</v>
      </c>
      <c r="J122" s="24"/>
    </row>
    <row r="123" spans="1:10" ht="22.5" x14ac:dyDescent="0.15">
      <c r="A123" s="30"/>
      <c r="B123" s="6"/>
      <c r="C123" s="17" t="s">
        <v>275</v>
      </c>
      <c r="D123" s="17" t="s">
        <v>258</v>
      </c>
      <c r="E123" s="9">
        <v>2.7E-2</v>
      </c>
      <c r="F123" s="9"/>
      <c r="G123" s="9"/>
      <c r="H123" s="58" t="s">
        <v>103</v>
      </c>
      <c r="I123" s="41" t="s">
        <v>829</v>
      </c>
      <c r="J123" s="24"/>
    </row>
    <row r="124" spans="1:10" ht="33.75" x14ac:dyDescent="0.15">
      <c r="A124" s="30"/>
      <c r="B124" s="17" t="s">
        <v>277</v>
      </c>
      <c r="C124" s="17" t="s">
        <v>830</v>
      </c>
      <c r="D124" s="17" t="s">
        <v>258</v>
      </c>
      <c r="E124" s="9">
        <v>5.0999999999999997E-2</v>
      </c>
      <c r="F124" s="20"/>
      <c r="G124" s="20"/>
      <c r="H124" s="58" t="s">
        <v>103</v>
      </c>
      <c r="I124" s="41" t="s">
        <v>827</v>
      </c>
      <c r="J124" s="24"/>
    </row>
    <row r="125" spans="1:10" ht="33.75" x14ac:dyDescent="0.15">
      <c r="A125" s="30"/>
      <c r="B125" s="6"/>
      <c r="C125" s="17" t="s">
        <v>732</v>
      </c>
      <c r="D125" s="17" t="s">
        <v>258</v>
      </c>
      <c r="E125" s="9">
        <v>0.05</v>
      </c>
      <c r="F125" s="20"/>
      <c r="G125" s="20"/>
      <c r="H125" s="58" t="s">
        <v>103</v>
      </c>
      <c r="I125" s="41" t="s">
        <v>827</v>
      </c>
      <c r="J125" s="24"/>
    </row>
    <row r="126" spans="1:10" ht="33.75" x14ac:dyDescent="0.15">
      <c r="A126" s="30"/>
      <c r="B126" s="6"/>
      <c r="C126" s="17" t="s">
        <v>831</v>
      </c>
      <c r="D126" s="17" t="s">
        <v>258</v>
      </c>
      <c r="E126" s="9">
        <v>4.2999999999999997E-2</v>
      </c>
      <c r="F126" s="20"/>
      <c r="G126" s="20"/>
      <c r="H126" s="58" t="s">
        <v>103</v>
      </c>
      <c r="I126" s="41" t="s">
        <v>827</v>
      </c>
      <c r="J126" s="24"/>
    </row>
    <row r="127" spans="1:10" ht="33.75" x14ac:dyDescent="0.15">
      <c r="A127" s="30"/>
      <c r="B127" s="6"/>
      <c r="C127" s="17" t="s">
        <v>832</v>
      </c>
      <c r="D127" s="17" t="s">
        <v>258</v>
      </c>
      <c r="E127" s="9">
        <v>2.1999999999999999E-2</v>
      </c>
      <c r="F127" s="20"/>
      <c r="G127" s="20"/>
      <c r="H127" s="58" t="s">
        <v>103</v>
      </c>
      <c r="I127" s="41" t="s">
        <v>827</v>
      </c>
      <c r="J127" s="24"/>
    </row>
    <row r="128" spans="1:10" ht="33.75" x14ac:dyDescent="0.15">
      <c r="A128" s="30"/>
      <c r="B128" s="6" t="s">
        <v>287</v>
      </c>
      <c r="C128" s="17" t="s">
        <v>833</v>
      </c>
      <c r="D128" s="17" t="s">
        <v>258</v>
      </c>
      <c r="E128" s="8">
        <v>7.5999999999999998E-2</v>
      </c>
      <c r="F128" s="16"/>
      <c r="G128" s="16"/>
      <c r="H128" s="58" t="s">
        <v>103</v>
      </c>
      <c r="I128" s="41" t="s">
        <v>827</v>
      </c>
      <c r="J128" s="24"/>
    </row>
    <row r="129" spans="1:10" ht="33.75" x14ac:dyDescent="0.15">
      <c r="A129" s="30"/>
      <c r="B129" s="6"/>
      <c r="C129" s="17" t="s">
        <v>834</v>
      </c>
      <c r="D129" s="17" t="s">
        <v>258</v>
      </c>
      <c r="E129" s="8">
        <v>2.8000000000000001E-2</v>
      </c>
      <c r="F129" s="8"/>
      <c r="G129" s="8"/>
      <c r="H129" s="58" t="s">
        <v>103</v>
      </c>
      <c r="I129" s="41" t="s">
        <v>827</v>
      </c>
      <c r="J129" s="24"/>
    </row>
    <row r="130" spans="1:10" ht="33.75" x14ac:dyDescent="0.15">
      <c r="A130" s="30"/>
      <c r="B130" s="6"/>
      <c r="C130" s="17" t="s">
        <v>835</v>
      </c>
      <c r="D130" s="17" t="s">
        <v>258</v>
      </c>
      <c r="E130" s="8">
        <v>1.2999999999999999E-2</v>
      </c>
      <c r="F130" s="8"/>
      <c r="G130" s="8"/>
      <c r="H130" s="58" t="s">
        <v>103</v>
      </c>
      <c r="I130" s="41" t="s">
        <v>827</v>
      </c>
      <c r="J130" s="24"/>
    </row>
    <row r="131" spans="1:10" ht="30" x14ac:dyDescent="0.15">
      <c r="A131" s="18" t="s">
        <v>299</v>
      </c>
      <c r="B131" s="10" t="s">
        <v>256</v>
      </c>
      <c r="C131" s="18"/>
      <c r="D131" s="18" t="s">
        <v>258</v>
      </c>
      <c r="E131" s="11">
        <v>0.628</v>
      </c>
      <c r="F131" s="11"/>
      <c r="G131" s="11"/>
      <c r="H131" s="42" t="s">
        <v>103</v>
      </c>
      <c r="I131" s="41" t="s">
        <v>829</v>
      </c>
      <c r="J131" s="24"/>
    </row>
    <row r="132" spans="1:10" ht="33.75" x14ac:dyDescent="0.15">
      <c r="A132" s="30"/>
      <c r="B132" s="17" t="s">
        <v>261</v>
      </c>
      <c r="C132" s="17" t="s">
        <v>735</v>
      </c>
      <c r="D132" s="17" t="s">
        <v>258</v>
      </c>
      <c r="E132" s="8">
        <v>0.48099999999999998</v>
      </c>
      <c r="F132" s="8"/>
      <c r="G132" s="8"/>
      <c r="H132" s="58" t="s">
        <v>103</v>
      </c>
      <c r="I132" s="41" t="s">
        <v>827</v>
      </c>
      <c r="J132" s="24"/>
    </row>
    <row r="133" spans="1:10" ht="33.75" x14ac:dyDescent="0.15">
      <c r="A133" s="30"/>
      <c r="B133" s="6"/>
      <c r="C133" s="17" t="s">
        <v>736</v>
      </c>
      <c r="D133" s="17" t="s">
        <v>258</v>
      </c>
      <c r="E133" s="8">
        <v>0.29699999999999999</v>
      </c>
      <c r="F133" s="8"/>
      <c r="G133" s="8"/>
      <c r="H133" s="58" t="s">
        <v>103</v>
      </c>
      <c r="I133" s="41" t="s">
        <v>827</v>
      </c>
      <c r="J133" s="24"/>
    </row>
    <row r="134" spans="1:10" ht="33.75" x14ac:dyDescent="0.15">
      <c r="A134" s="30"/>
      <c r="B134" s="6"/>
      <c r="C134" s="17" t="s">
        <v>300</v>
      </c>
      <c r="D134" s="17" t="s">
        <v>258</v>
      </c>
      <c r="E134" s="9">
        <v>0.13200000000000001</v>
      </c>
      <c r="F134" s="16"/>
      <c r="G134" s="16"/>
      <c r="H134" s="58" t="s">
        <v>103</v>
      </c>
      <c r="I134" s="41" t="s">
        <v>827</v>
      </c>
      <c r="J134" s="24"/>
    </row>
    <row r="135" spans="1:10" ht="33.75" x14ac:dyDescent="0.15">
      <c r="A135" s="30"/>
      <c r="B135" s="6"/>
      <c r="C135" s="25" t="s">
        <v>836</v>
      </c>
      <c r="D135" s="17" t="s">
        <v>258</v>
      </c>
      <c r="E135" s="9">
        <v>0.1</v>
      </c>
      <c r="F135" s="16"/>
      <c r="G135" s="16"/>
      <c r="H135" s="58" t="s">
        <v>103</v>
      </c>
      <c r="I135" s="41" t="s">
        <v>827</v>
      </c>
      <c r="J135" s="24"/>
    </row>
    <row r="136" spans="1:10" ht="22.5" x14ac:dyDescent="0.15">
      <c r="A136" s="30"/>
      <c r="B136" s="6" t="s">
        <v>222</v>
      </c>
      <c r="C136" s="17" t="s">
        <v>30</v>
      </c>
      <c r="D136" s="17" t="s">
        <v>258</v>
      </c>
      <c r="E136" s="9">
        <v>2.5000000000000001E-2</v>
      </c>
      <c r="F136" s="16"/>
      <c r="G136" s="23"/>
      <c r="H136" s="58" t="s">
        <v>103</v>
      </c>
      <c r="I136" s="41" t="s">
        <v>829</v>
      </c>
      <c r="J136" s="24"/>
    </row>
    <row r="137" spans="1:10" ht="22.5" x14ac:dyDescent="0.15">
      <c r="A137" s="30"/>
      <c r="B137" s="6"/>
      <c r="C137" s="17" t="s">
        <v>226</v>
      </c>
      <c r="D137" s="17" t="s">
        <v>258</v>
      </c>
      <c r="E137" s="9">
        <v>0.02</v>
      </c>
      <c r="F137" s="16"/>
      <c r="G137" s="16"/>
      <c r="H137" s="58" t="s">
        <v>103</v>
      </c>
      <c r="I137" s="41" t="s">
        <v>829</v>
      </c>
      <c r="J137" s="24"/>
    </row>
    <row r="138" spans="1:10" ht="22.5" x14ac:dyDescent="0.15">
      <c r="A138" s="30"/>
      <c r="B138" s="6"/>
      <c r="C138" s="17" t="s">
        <v>275</v>
      </c>
      <c r="D138" s="17" t="s">
        <v>258</v>
      </c>
      <c r="E138" s="9">
        <v>2.1499999999999998E-2</v>
      </c>
      <c r="F138" s="8"/>
      <c r="G138" s="8"/>
      <c r="H138" s="58" t="s">
        <v>103</v>
      </c>
      <c r="I138" s="41" t="s">
        <v>829</v>
      </c>
      <c r="J138" s="24"/>
    </row>
    <row r="139" spans="1:10" ht="33.75" x14ac:dyDescent="0.15">
      <c r="A139" s="30"/>
      <c r="B139" s="6" t="s">
        <v>277</v>
      </c>
      <c r="C139" s="17" t="s">
        <v>837</v>
      </c>
      <c r="D139" s="17" t="s">
        <v>258</v>
      </c>
      <c r="E139" s="9">
        <v>4.4999999999999998E-2</v>
      </c>
      <c r="F139" s="8"/>
      <c r="G139" s="8"/>
      <c r="H139" s="58" t="s">
        <v>103</v>
      </c>
      <c r="I139" s="41" t="s">
        <v>827</v>
      </c>
      <c r="J139" s="24"/>
    </row>
    <row r="140" spans="1:10" ht="33.75" x14ac:dyDescent="0.15">
      <c r="A140" s="30"/>
      <c r="B140" s="6"/>
      <c r="C140" s="17" t="s">
        <v>838</v>
      </c>
      <c r="D140" s="17" t="s">
        <v>258</v>
      </c>
      <c r="E140" s="9">
        <v>5.5E-2</v>
      </c>
      <c r="F140" s="16"/>
      <c r="G140" s="16"/>
      <c r="H140" s="58" t="s">
        <v>103</v>
      </c>
      <c r="I140" s="41" t="s">
        <v>827</v>
      </c>
      <c r="J140" s="24"/>
    </row>
    <row r="141" spans="1:10" ht="33.75" x14ac:dyDescent="0.15">
      <c r="A141" s="30"/>
      <c r="B141" s="6"/>
      <c r="C141" s="17" t="s">
        <v>839</v>
      </c>
      <c r="D141" s="17" t="s">
        <v>258</v>
      </c>
      <c r="E141" s="9">
        <v>4.2000000000000003E-2</v>
      </c>
      <c r="F141" s="16"/>
      <c r="G141" s="16"/>
      <c r="H141" s="58" t="s">
        <v>103</v>
      </c>
      <c r="I141" s="41" t="s">
        <v>827</v>
      </c>
      <c r="J141" s="24"/>
    </row>
    <row r="142" spans="1:10" ht="33.75" x14ac:dyDescent="0.15">
      <c r="A142" s="30"/>
      <c r="B142" s="6"/>
      <c r="C142" s="17" t="s">
        <v>840</v>
      </c>
      <c r="D142" s="17" t="s">
        <v>258</v>
      </c>
      <c r="E142" s="9">
        <v>3.2000000000000001E-2</v>
      </c>
      <c r="F142" s="16"/>
      <c r="G142" s="16"/>
      <c r="H142" s="58" t="s">
        <v>103</v>
      </c>
      <c r="I142" s="41" t="s">
        <v>827</v>
      </c>
      <c r="J142" s="24"/>
    </row>
    <row r="143" spans="1:10" ht="33.75" x14ac:dyDescent="0.15">
      <c r="A143" s="30"/>
      <c r="B143" s="6" t="s">
        <v>287</v>
      </c>
      <c r="C143" s="17" t="s">
        <v>737</v>
      </c>
      <c r="D143" s="17" t="s">
        <v>258</v>
      </c>
      <c r="E143" s="9">
        <v>8.5999999999999993E-2</v>
      </c>
      <c r="F143" s="16"/>
      <c r="G143" s="16"/>
      <c r="H143" s="58" t="s">
        <v>103</v>
      </c>
      <c r="I143" s="41" t="s">
        <v>827</v>
      </c>
      <c r="J143" s="24"/>
    </row>
    <row r="144" spans="1:10" ht="33.75" x14ac:dyDescent="0.15">
      <c r="A144" s="30"/>
      <c r="B144" s="6"/>
      <c r="C144" s="17" t="s">
        <v>841</v>
      </c>
      <c r="D144" s="17" t="s">
        <v>258</v>
      </c>
      <c r="E144" s="9">
        <v>4.2000000000000003E-2</v>
      </c>
      <c r="F144" s="16"/>
      <c r="G144" s="16"/>
      <c r="H144" s="58" t="s">
        <v>103</v>
      </c>
      <c r="I144" s="41" t="s">
        <v>827</v>
      </c>
      <c r="J144" s="24"/>
    </row>
    <row r="145" spans="1:11" ht="33.75" x14ac:dyDescent="0.15">
      <c r="A145" s="30"/>
      <c r="B145" s="6"/>
      <c r="C145" s="17" t="s">
        <v>842</v>
      </c>
      <c r="D145" s="17" t="s">
        <v>258</v>
      </c>
      <c r="E145" s="9">
        <v>2.3E-2</v>
      </c>
      <c r="F145" s="16"/>
      <c r="G145" s="16"/>
      <c r="H145" s="58" t="s">
        <v>103</v>
      </c>
      <c r="I145" s="41" t="s">
        <v>827</v>
      </c>
      <c r="J145" s="24"/>
    </row>
    <row r="146" spans="1:11" x14ac:dyDescent="0.15">
      <c r="A146" s="30" t="s">
        <v>698</v>
      </c>
      <c r="B146" s="24"/>
      <c r="C146" s="24"/>
      <c r="D146" s="26"/>
      <c r="E146" s="24"/>
      <c r="F146" s="24"/>
      <c r="G146" s="24"/>
      <c r="H146" s="48"/>
      <c r="I146" s="48"/>
      <c r="J146" s="24"/>
    </row>
    <row r="147" spans="1:11" x14ac:dyDescent="0.15">
      <c r="A147" s="30"/>
      <c r="B147" s="6" t="s">
        <v>333</v>
      </c>
      <c r="C147" s="17"/>
      <c r="D147" s="17" t="s">
        <v>40</v>
      </c>
      <c r="E147" s="21">
        <v>1810</v>
      </c>
      <c r="F147" s="6"/>
      <c r="G147" s="8"/>
      <c r="H147" s="58" t="s">
        <v>843</v>
      </c>
      <c r="I147" s="228" t="s">
        <v>844</v>
      </c>
      <c r="J147" s="24"/>
    </row>
    <row r="148" spans="1:11" x14ac:dyDescent="0.15">
      <c r="A148" s="30"/>
      <c r="B148" s="6" t="s">
        <v>337</v>
      </c>
      <c r="C148" s="17"/>
      <c r="D148" s="17" t="s">
        <v>40</v>
      </c>
      <c r="E148" s="21">
        <v>1430</v>
      </c>
      <c r="F148" s="6"/>
      <c r="G148" s="8"/>
      <c r="H148" s="58" t="s">
        <v>843</v>
      </c>
      <c r="I148" s="229"/>
      <c r="J148" s="24"/>
    </row>
    <row r="149" spans="1:11" ht="15" x14ac:dyDescent="0.15">
      <c r="A149" s="32"/>
      <c r="B149" s="10" t="s">
        <v>336</v>
      </c>
      <c r="C149" s="18"/>
      <c r="D149" s="18" t="s">
        <v>40</v>
      </c>
      <c r="E149" s="11">
        <v>3500</v>
      </c>
      <c r="F149" s="10"/>
      <c r="G149" s="11"/>
      <c r="H149" s="42" t="s">
        <v>843</v>
      </c>
      <c r="I149" s="229"/>
      <c r="J149" s="24"/>
    </row>
    <row r="150" spans="1:11" ht="15" x14ac:dyDescent="0.15">
      <c r="A150" s="32"/>
      <c r="B150" s="10" t="s">
        <v>338</v>
      </c>
      <c r="C150" s="18"/>
      <c r="D150" s="18" t="s">
        <v>40</v>
      </c>
      <c r="E150" s="11">
        <v>4470</v>
      </c>
      <c r="F150" s="10"/>
      <c r="G150" s="11"/>
      <c r="H150" s="42" t="s">
        <v>843</v>
      </c>
      <c r="I150" s="229"/>
      <c r="J150" s="24"/>
    </row>
    <row r="151" spans="1:11" ht="15" x14ac:dyDescent="0.15">
      <c r="A151" s="32"/>
      <c r="B151" s="10" t="s">
        <v>335</v>
      </c>
      <c r="C151" s="18"/>
      <c r="D151" s="18" t="s">
        <v>40</v>
      </c>
      <c r="E151" s="11">
        <v>675</v>
      </c>
      <c r="F151" s="10"/>
      <c r="G151" s="11"/>
      <c r="H151" s="42" t="s">
        <v>843</v>
      </c>
      <c r="I151" s="229"/>
      <c r="J151" s="24"/>
    </row>
    <row r="152" spans="1:11" ht="67.5" x14ac:dyDescent="0.15">
      <c r="A152" s="30"/>
      <c r="B152" s="6" t="s">
        <v>342</v>
      </c>
      <c r="C152" s="17" t="s">
        <v>343</v>
      </c>
      <c r="D152" s="17" t="s">
        <v>40</v>
      </c>
      <c r="E152" s="21">
        <v>3921.6000000000004</v>
      </c>
      <c r="F152" s="6"/>
      <c r="G152" s="8"/>
      <c r="H152" s="58" t="s">
        <v>843</v>
      </c>
      <c r="I152" s="229"/>
      <c r="J152" s="24"/>
    </row>
    <row r="153" spans="1:11" ht="45" x14ac:dyDescent="0.15">
      <c r="A153" s="30"/>
      <c r="B153" s="6" t="s">
        <v>369</v>
      </c>
      <c r="C153" s="17" t="s">
        <v>370</v>
      </c>
      <c r="D153" s="17" t="s">
        <v>40</v>
      </c>
      <c r="E153" s="21">
        <v>3985</v>
      </c>
      <c r="F153" s="6"/>
      <c r="G153" s="8"/>
      <c r="H153" s="58" t="s">
        <v>843</v>
      </c>
      <c r="I153" s="229"/>
      <c r="J153" s="24"/>
    </row>
    <row r="154" spans="1:11" ht="56.25" x14ac:dyDescent="0.15">
      <c r="A154" s="30"/>
      <c r="B154" s="6" t="s">
        <v>347</v>
      </c>
      <c r="C154" s="17" t="s">
        <v>348</v>
      </c>
      <c r="D154" s="17" t="s">
        <v>40</v>
      </c>
      <c r="E154" s="21">
        <v>1773.85</v>
      </c>
      <c r="F154" s="6"/>
      <c r="G154" s="8"/>
      <c r="H154" s="58" t="s">
        <v>843</v>
      </c>
      <c r="I154" s="229"/>
      <c r="J154" s="24"/>
      <c r="K154" s="12"/>
    </row>
    <row r="155" spans="1:11" ht="33.75" x14ac:dyDescent="0.15">
      <c r="A155" s="30"/>
      <c r="B155" s="6" t="s">
        <v>351</v>
      </c>
      <c r="C155" s="17" t="s">
        <v>352</v>
      </c>
      <c r="D155" s="17" t="s">
        <v>40</v>
      </c>
      <c r="E155" s="21">
        <v>2087.5</v>
      </c>
      <c r="F155" s="6"/>
      <c r="G155" s="8"/>
      <c r="H155" s="58" t="s">
        <v>843</v>
      </c>
      <c r="I155" s="230"/>
      <c r="J155" s="24"/>
      <c r="K155" s="12"/>
    </row>
    <row r="157" spans="1:11" customFormat="1" x14ac:dyDescent="0.15">
      <c r="A157" t="s">
        <v>391</v>
      </c>
      <c r="B157" s="1"/>
      <c r="C157" s="1"/>
      <c r="D157" s="1"/>
      <c r="H157" s="1"/>
      <c r="I157" s="1"/>
    </row>
    <row r="158" spans="1:11" s="29" customFormat="1" ht="395.25" customHeight="1" x14ac:dyDescent="0.15">
      <c r="A158" s="214" t="s">
        <v>845</v>
      </c>
      <c r="B158" s="215"/>
      <c r="C158" s="215"/>
      <c r="D158" s="215"/>
      <c r="E158" s="215"/>
      <c r="F158" s="215"/>
      <c r="G158" s="215"/>
      <c r="H158" s="215"/>
      <c r="I158" s="215"/>
      <c r="J158" s="216"/>
    </row>
    <row r="159" spans="1:11" s="29" customFormat="1" ht="85.5" customHeight="1" x14ac:dyDescent="0.15">
      <c r="A159" s="223" t="s">
        <v>846</v>
      </c>
      <c r="B159" s="224"/>
      <c r="C159" s="224"/>
      <c r="D159" s="224"/>
      <c r="E159" s="224"/>
      <c r="F159" s="224"/>
      <c r="G159" s="224"/>
      <c r="H159" s="224"/>
      <c r="I159" s="224"/>
      <c r="J159" s="225"/>
    </row>
  </sheetData>
  <mergeCells count="13">
    <mergeCell ref="A3:J3"/>
    <mergeCell ref="I147:I155"/>
    <mergeCell ref="B69:C69"/>
    <mergeCell ref="B73:C73"/>
    <mergeCell ref="B72:C72"/>
    <mergeCell ref="B71:C71"/>
    <mergeCell ref="B107:C107"/>
    <mergeCell ref="A4:J4"/>
    <mergeCell ref="A158:J158"/>
    <mergeCell ref="A159:J159"/>
    <mergeCell ref="B11:C11"/>
    <mergeCell ref="B12:C12"/>
    <mergeCell ref="B18:C18"/>
  </mergeCells>
  <pageMargins left="0.70866141732283472" right="0.70866141732283472" top="0.74803149606299213" bottom="0.74803149606299213" header="0.31496062992125984" footer="0.31496062992125984"/>
  <pageSetup paperSize="9" scale="51" fitToHeight="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79"/>
  <sheetViews>
    <sheetView workbookViewId="0">
      <pane ySplit="2" topLeftCell="A22" activePane="bottomLeft" state="frozen"/>
      <selection pane="bottomLeft" activeCell="A2" sqref="A2"/>
    </sheetView>
  </sheetViews>
  <sheetFormatPr defaultColWidth="9" defaultRowHeight="11.25" x14ac:dyDescent="0.15"/>
  <cols>
    <col min="1" max="1" width="21.625" style="35" customWidth="1"/>
    <col min="2" max="7" width="9" style="2"/>
    <col min="8" max="8" width="9" style="76"/>
    <col min="9" max="9" width="66.125" style="28"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01"/>
      <c r="B3" s="202"/>
      <c r="C3" s="202"/>
      <c r="D3" s="202"/>
      <c r="E3" s="202"/>
      <c r="F3" s="202"/>
      <c r="G3" s="202"/>
      <c r="H3" s="202"/>
      <c r="I3" s="202"/>
      <c r="J3" s="203"/>
    </row>
    <row r="4" spans="1:10" s="70" customFormat="1" ht="150" customHeight="1" x14ac:dyDescent="0.15">
      <c r="A4" s="179" t="s">
        <v>847</v>
      </c>
      <c r="B4" s="180"/>
      <c r="C4" s="180"/>
      <c r="D4" s="180"/>
      <c r="E4" s="180"/>
      <c r="F4" s="180"/>
      <c r="G4" s="180"/>
      <c r="H4" s="180"/>
      <c r="I4" s="180"/>
      <c r="J4" s="181"/>
    </row>
    <row r="5" spans="1:10" ht="22.5" x14ac:dyDescent="0.15">
      <c r="A5" s="30" t="s">
        <v>9</v>
      </c>
      <c r="B5" s="6" t="s">
        <v>577</v>
      </c>
      <c r="C5" s="6"/>
      <c r="D5" s="17" t="s">
        <v>12</v>
      </c>
      <c r="E5" s="7">
        <f>F5+G5</f>
        <v>2.7409999999999997</v>
      </c>
      <c r="F5" s="9">
        <v>2.2709999999999999</v>
      </c>
      <c r="G5" s="9">
        <v>0.47</v>
      </c>
      <c r="H5" s="58" t="s">
        <v>101</v>
      </c>
      <c r="I5" s="22" t="s">
        <v>781</v>
      </c>
      <c r="J5" s="24"/>
    </row>
    <row r="6" spans="1:10" ht="44.25" customHeight="1" x14ac:dyDescent="0.15">
      <c r="A6" s="30"/>
      <c r="B6" s="6" t="s">
        <v>579</v>
      </c>
      <c r="C6" s="6"/>
      <c r="D6" s="17" t="s">
        <v>12</v>
      </c>
      <c r="E6" s="7">
        <v>2.8</v>
      </c>
      <c r="F6" s="9">
        <v>2.2999999999999998</v>
      </c>
      <c r="G6" s="9">
        <f>E6-F6</f>
        <v>0.5</v>
      </c>
      <c r="H6" s="58" t="s">
        <v>580</v>
      </c>
      <c r="I6" s="41" t="s">
        <v>782</v>
      </c>
      <c r="J6" s="24"/>
    </row>
    <row r="7" spans="1:10" ht="15" x14ac:dyDescent="0.15">
      <c r="A7" s="30"/>
      <c r="B7" s="6" t="s">
        <v>582</v>
      </c>
      <c r="C7" s="6"/>
      <c r="D7" s="17" t="s">
        <v>12</v>
      </c>
      <c r="E7" s="7">
        <v>2.88</v>
      </c>
      <c r="F7" s="9">
        <v>2.42</v>
      </c>
      <c r="G7" s="9">
        <f>E7-F7</f>
        <v>0.45999999999999996</v>
      </c>
      <c r="H7" s="58" t="s">
        <v>580</v>
      </c>
      <c r="I7" s="41" t="s">
        <v>703</v>
      </c>
      <c r="J7" s="24"/>
    </row>
    <row r="8" spans="1:10" ht="67.5" x14ac:dyDescent="0.15">
      <c r="A8" s="32"/>
      <c r="B8" s="10" t="s">
        <v>184</v>
      </c>
      <c r="C8" s="10"/>
      <c r="D8" s="18" t="s">
        <v>12</v>
      </c>
      <c r="E8" s="7">
        <f>F8+G8</f>
        <v>1.083</v>
      </c>
      <c r="F8" s="7">
        <v>0.373</v>
      </c>
      <c r="G8" s="7">
        <v>0.71</v>
      </c>
      <c r="H8" s="42" t="s">
        <v>101</v>
      </c>
      <c r="I8" s="41" t="s">
        <v>742</v>
      </c>
      <c r="J8" s="24"/>
    </row>
    <row r="9" spans="1:10" ht="67.5" x14ac:dyDescent="0.15">
      <c r="A9" s="32"/>
      <c r="B9" s="10" t="s">
        <v>783</v>
      </c>
      <c r="C9" s="10"/>
      <c r="D9" s="18" t="s">
        <v>12</v>
      </c>
      <c r="E9" s="7">
        <v>1.24</v>
      </c>
      <c r="F9" s="7">
        <v>0</v>
      </c>
      <c r="G9" s="7">
        <f>E9-F9</f>
        <v>1.24</v>
      </c>
      <c r="H9" s="42" t="s">
        <v>580</v>
      </c>
      <c r="I9" s="41" t="s">
        <v>743</v>
      </c>
      <c r="J9" s="24"/>
    </row>
    <row r="10" spans="1:10" ht="56.25" x14ac:dyDescent="0.15">
      <c r="A10" s="32"/>
      <c r="B10" s="10" t="s">
        <v>784</v>
      </c>
      <c r="C10" s="10"/>
      <c r="D10" s="18" t="s">
        <v>12</v>
      </c>
      <c r="E10" s="7">
        <v>2.1859999999999999</v>
      </c>
      <c r="F10" s="7"/>
      <c r="G10" s="7"/>
      <c r="H10" s="42" t="s">
        <v>103</v>
      </c>
      <c r="I10" s="41" t="s">
        <v>706</v>
      </c>
      <c r="J10" s="24"/>
    </row>
    <row r="11" spans="1:10" ht="56.25" x14ac:dyDescent="0.15">
      <c r="A11" s="32"/>
      <c r="B11" s="226" t="s">
        <v>587</v>
      </c>
      <c r="C11" s="227"/>
      <c r="D11" s="18" t="s">
        <v>12</v>
      </c>
      <c r="E11" s="7">
        <v>1.39</v>
      </c>
      <c r="F11" s="7"/>
      <c r="G11" s="7"/>
      <c r="H11" s="42" t="s">
        <v>103</v>
      </c>
      <c r="I11" s="41" t="s">
        <v>706</v>
      </c>
      <c r="J11" s="24"/>
    </row>
    <row r="12" spans="1:10" ht="56.25" x14ac:dyDescent="0.15">
      <c r="A12" s="32"/>
      <c r="B12" s="226" t="s">
        <v>588</v>
      </c>
      <c r="C12" s="227"/>
      <c r="D12" s="18" t="s">
        <v>12</v>
      </c>
      <c r="E12" s="7">
        <v>0.91400000000000003</v>
      </c>
      <c r="F12" s="7"/>
      <c r="G12" s="7"/>
      <c r="H12" s="42" t="s">
        <v>103</v>
      </c>
      <c r="I12" s="41" t="s">
        <v>706</v>
      </c>
      <c r="J12" s="24"/>
    </row>
    <row r="13" spans="1:10" ht="22.5" x14ac:dyDescent="0.15">
      <c r="A13" s="30"/>
      <c r="B13" s="221" t="s">
        <v>589</v>
      </c>
      <c r="C13" s="222"/>
      <c r="D13" s="17" t="s">
        <v>12</v>
      </c>
      <c r="E13" s="9">
        <f>F13+G13</f>
        <v>3.2320000000000002</v>
      </c>
      <c r="F13" s="9">
        <v>2.6080000000000001</v>
      </c>
      <c r="G13" s="9">
        <v>0.624</v>
      </c>
      <c r="H13" s="58" t="s">
        <v>101</v>
      </c>
      <c r="I13" s="41" t="s">
        <v>785</v>
      </c>
      <c r="J13" s="24"/>
    </row>
    <row r="14" spans="1:10" ht="33.75" x14ac:dyDescent="0.15">
      <c r="A14" s="30"/>
      <c r="B14" s="6" t="s">
        <v>591</v>
      </c>
      <c r="C14" s="6"/>
      <c r="D14" s="17" t="s">
        <v>12</v>
      </c>
      <c r="E14" s="9">
        <v>3.2</v>
      </c>
      <c r="F14" s="9">
        <v>2.58</v>
      </c>
      <c r="G14" s="9">
        <f>E14-F14</f>
        <v>0.62000000000000011</v>
      </c>
      <c r="H14" s="58" t="s">
        <v>580</v>
      </c>
      <c r="I14" s="41" t="s">
        <v>592</v>
      </c>
      <c r="J14" s="24"/>
    </row>
    <row r="15" spans="1:10" x14ac:dyDescent="0.15">
      <c r="A15" s="30"/>
      <c r="B15" s="6" t="s">
        <v>593</v>
      </c>
      <c r="C15" s="6"/>
      <c r="D15" s="17" t="s">
        <v>12</v>
      </c>
      <c r="E15" s="9">
        <v>3.24</v>
      </c>
      <c r="F15" s="9">
        <v>2.67</v>
      </c>
      <c r="G15" s="9">
        <f>E15-F15</f>
        <v>0.57000000000000028</v>
      </c>
      <c r="H15" s="58" t="s">
        <v>580</v>
      </c>
      <c r="I15" s="41" t="s">
        <v>594</v>
      </c>
      <c r="J15" s="24"/>
    </row>
    <row r="16" spans="1:10" ht="78.75" x14ac:dyDescent="0.15">
      <c r="A16" s="32"/>
      <c r="B16" s="10" t="s">
        <v>595</v>
      </c>
      <c r="C16" s="10"/>
      <c r="D16" s="18" t="s">
        <v>12</v>
      </c>
      <c r="E16" s="7">
        <f>F16+G16</f>
        <v>3.1539999999999999</v>
      </c>
      <c r="F16" s="7">
        <v>2.4E-2</v>
      </c>
      <c r="G16" s="7">
        <v>3.13</v>
      </c>
      <c r="H16" s="42" t="s">
        <v>101</v>
      </c>
      <c r="I16" s="41" t="s">
        <v>786</v>
      </c>
      <c r="J16" s="24"/>
    </row>
    <row r="17" spans="1:10" ht="56.25" x14ac:dyDescent="0.15">
      <c r="A17" s="32"/>
      <c r="B17" s="10" t="s">
        <v>597</v>
      </c>
      <c r="C17" s="10"/>
      <c r="D17" s="18" t="s">
        <v>12</v>
      </c>
      <c r="E17" s="7">
        <v>1.92</v>
      </c>
      <c r="F17" s="7">
        <v>0</v>
      </c>
      <c r="G17" s="7">
        <f>E17-F17</f>
        <v>1.92</v>
      </c>
      <c r="H17" s="42" t="s">
        <v>580</v>
      </c>
      <c r="I17" s="41" t="s">
        <v>747</v>
      </c>
      <c r="J17" s="24"/>
    </row>
    <row r="18" spans="1:10" ht="75" x14ac:dyDescent="0.25">
      <c r="A18" s="32"/>
      <c r="B18" s="226" t="s">
        <v>599</v>
      </c>
      <c r="C18" s="227"/>
      <c r="D18" s="18" t="s">
        <v>12</v>
      </c>
      <c r="E18" s="7">
        <f>F18+G18</f>
        <v>0.34499999999999997</v>
      </c>
      <c r="F18" s="7">
        <v>0</v>
      </c>
      <c r="G18" s="7">
        <v>0.34499999999999997</v>
      </c>
      <c r="H18" s="42" t="s">
        <v>103</v>
      </c>
      <c r="I18" s="45" t="s">
        <v>787</v>
      </c>
      <c r="J18" s="24"/>
    </row>
    <row r="19" spans="1:10" ht="22.5" x14ac:dyDescent="0.15">
      <c r="A19" s="32"/>
      <c r="B19" s="10" t="s">
        <v>749</v>
      </c>
      <c r="C19" s="10"/>
      <c r="D19" s="18" t="s">
        <v>12</v>
      </c>
      <c r="E19" s="7">
        <f>F19+G19</f>
        <v>1.1359999999999999</v>
      </c>
      <c r="F19" s="7">
        <v>0</v>
      </c>
      <c r="G19" s="7">
        <v>1.1359999999999999</v>
      </c>
      <c r="H19" s="42" t="s">
        <v>101</v>
      </c>
      <c r="I19" s="41" t="s">
        <v>788</v>
      </c>
      <c r="J19" s="24"/>
    </row>
    <row r="20" spans="1:10" ht="15" x14ac:dyDescent="0.15">
      <c r="A20" s="32"/>
      <c r="B20" s="6" t="s">
        <v>605</v>
      </c>
      <c r="C20" s="6"/>
      <c r="D20" s="17" t="s">
        <v>12</v>
      </c>
      <c r="E20" s="7">
        <v>1.8049999999999999</v>
      </c>
      <c r="F20" s="7">
        <v>1.61</v>
      </c>
      <c r="G20" s="7">
        <f>E20-F20</f>
        <v>0.19499999999999984</v>
      </c>
      <c r="H20" s="42" t="s">
        <v>101</v>
      </c>
      <c r="I20" s="41"/>
      <c r="J20" s="24"/>
    </row>
    <row r="21" spans="1:10" ht="15" x14ac:dyDescent="0.15">
      <c r="A21" s="30"/>
      <c r="B21" s="6" t="s">
        <v>606</v>
      </c>
      <c r="C21" s="6"/>
      <c r="D21" s="17" t="s">
        <v>12</v>
      </c>
      <c r="E21" s="7">
        <v>1.9</v>
      </c>
      <c r="F21" s="7">
        <v>1.7</v>
      </c>
      <c r="G21" s="7">
        <f>E21-F21</f>
        <v>0.19999999999999996</v>
      </c>
      <c r="H21" s="75" t="s">
        <v>580</v>
      </c>
      <c r="I21" s="41"/>
      <c r="J21" s="24"/>
    </row>
    <row r="22" spans="1:10" ht="15" x14ac:dyDescent="0.15">
      <c r="A22" s="30"/>
      <c r="B22" s="6" t="s">
        <v>46</v>
      </c>
      <c r="C22" s="6"/>
      <c r="D22" s="17" t="s">
        <v>40</v>
      </c>
      <c r="E22" s="7">
        <v>3.37</v>
      </c>
      <c r="F22" s="7">
        <v>2.7</v>
      </c>
      <c r="G22" s="7">
        <f>E22-F22</f>
        <v>0.66999999999999993</v>
      </c>
      <c r="H22" s="75" t="s">
        <v>580</v>
      </c>
      <c r="I22" s="41"/>
      <c r="J22" s="24"/>
    </row>
    <row r="23" spans="1:10" ht="15" x14ac:dyDescent="0.15">
      <c r="A23" s="32"/>
      <c r="B23" s="10" t="s">
        <v>607</v>
      </c>
      <c r="C23" s="10"/>
      <c r="D23" s="18" t="s">
        <v>40</v>
      </c>
      <c r="E23" s="7">
        <f>F23+G23</f>
        <v>2.7279999999999998</v>
      </c>
      <c r="F23" s="7">
        <v>2.234</v>
      </c>
      <c r="G23" s="7">
        <v>0.49399999999999999</v>
      </c>
      <c r="H23" s="75" t="s">
        <v>101</v>
      </c>
      <c r="I23" s="41"/>
      <c r="J23" s="24"/>
    </row>
    <row r="24" spans="1:10" ht="22.5" x14ac:dyDescent="0.15">
      <c r="A24" s="30"/>
      <c r="B24" s="6" t="s">
        <v>608</v>
      </c>
      <c r="C24" s="6"/>
      <c r="D24" s="17" t="s">
        <v>40</v>
      </c>
      <c r="E24" s="7">
        <v>3.07</v>
      </c>
      <c r="F24" s="7">
        <v>2.68</v>
      </c>
      <c r="G24" s="7">
        <f>E24-F24</f>
        <v>0.38999999999999968</v>
      </c>
      <c r="H24" s="75" t="s">
        <v>580</v>
      </c>
      <c r="I24" s="41" t="s">
        <v>609</v>
      </c>
      <c r="J24" s="24"/>
    </row>
    <row r="25" spans="1:10" ht="56.25" x14ac:dyDescent="0.15">
      <c r="A25" s="30"/>
      <c r="B25" s="6" t="s">
        <v>484</v>
      </c>
      <c r="C25" s="6"/>
      <c r="D25" s="17" t="s">
        <v>40</v>
      </c>
      <c r="E25" s="9">
        <f>F25+G25</f>
        <v>1.0389999999999999</v>
      </c>
      <c r="F25" s="9">
        <v>4.4999999999999998E-2</v>
      </c>
      <c r="G25" s="9">
        <v>0.99399999999999999</v>
      </c>
      <c r="H25" s="58" t="s">
        <v>101</v>
      </c>
      <c r="I25" s="41" t="s">
        <v>751</v>
      </c>
      <c r="J25" s="24"/>
    </row>
    <row r="26" spans="1:10" ht="15" x14ac:dyDescent="0.25">
      <c r="A26" s="30"/>
      <c r="B26" s="6" t="s">
        <v>611</v>
      </c>
      <c r="C26" s="6"/>
      <c r="D26" s="17" t="s">
        <v>12</v>
      </c>
      <c r="E26" s="7">
        <v>3.53</v>
      </c>
      <c r="F26" s="9">
        <v>2.92</v>
      </c>
      <c r="G26" s="9">
        <f>E26-F26</f>
        <v>0.60999999999999988</v>
      </c>
      <c r="H26" s="42" t="s">
        <v>580</v>
      </c>
      <c r="I26" s="46"/>
      <c r="J26" s="24"/>
    </row>
    <row r="27" spans="1:10" ht="15" x14ac:dyDescent="0.15">
      <c r="A27" s="30"/>
      <c r="B27" s="6" t="s">
        <v>704</v>
      </c>
      <c r="C27" s="6"/>
      <c r="D27" s="17" t="s">
        <v>12</v>
      </c>
      <c r="E27" s="7">
        <v>3.49</v>
      </c>
      <c r="F27" s="9">
        <v>2.88</v>
      </c>
      <c r="G27" s="9">
        <f>E27-F27</f>
        <v>0.61000000000000032</v>
      </c>
      <c r="H27" s="42" t="s">
        <v>580</v>
      </c>
      <c r="I27" s="41"/>
      <c r="J27" s="24"/>
    </row>
    <row r="28" spans="1:10" ht="15" x14ac:dyDescent="0.15">
      <c r="A28" s="30"/>
      <c r="B28" s="6" t="s">
        <v>613</v>
      </c>
      <c r="C28" s="6"/>
      <c r="D28" s="17" t="s">
        <v>12</v>
      </c>
      <c r="E28" s="7">
        <v>3.31</v>
      </c>
      <c r="F28" s="9">
        <v>3.05</v>
      </c>
      <c r="G28" s="9">
        <f>E28-F28</f>
        <v>0.26000000000000023</v>
      </c>
      <c r="H28" s="42" t="s">
        <v>580</v>
      </c>
      <c r="I28" s="41"/>
      <c r="J28" s="24"/>
    </row>
    <row r="29" spans="1:10" ht="78.75" x14ac:dyDescent="0.15">
      <c r="A29" s="30"/>
      <c r="B29" s="221" t="s">
        <v>1003</v>
      </c>
      <c r="C29" s="222"/>
      <c r="D29" s="17" t="s">
        <v>12</v>
      </c>
      <c r="E29" s="7"/>
      <c r="F29" s="9">
        <v>0.26</v>
      </c>
      <c r="G29" s="9"/>
      <c r="H29" s="42"/>
      <c r="I29" s="176" t="s">
        <v>1004</v>
      </c>
      <c r="J29" s="24"/>
    </row>
    <row r="30" spans="1:10" x14ac:dyDescent="0.15">
      <c r="A30" s="33"/>
      <c r="B30" s="24"/>
      <c r="C30" s="24"/>
      <c r="D30" s="26"/>
      <c r="E30" s="24"/>
      <c r="F30" s="24"/>
      <c r="G30" s="24"/>
      <c r="H30" s="48"/>
      <c r="I30"/>
      <c r="J30" s="24"/>
    </row>
    <row r="31" spans="1:10" ht="45" x14ac:dyDescent="0.15">
      <c r="A31" s="30" t="s">
        <v>64</v>
      </c>
      <c r="B31" s="6" t="s">
        <v>409</v>
      </c>
      <c r="C31" s="6"/>
      <c r="D31" s="17" t="s">
        <v>12</v>
      </c>
      <c r="E31" s="7">
        <v>3.1850000000000001</v>
      </c>
      <c r="F31" s="8"/>
      <c r="G31" s="8"/>
      <c r="H31" s="42" t="s">
        <v>103</v>
      </c>
      <c r="I31" s="176"/>
      <c r="J31" s="24"/>
    </row>
    <row r="32" spans="1:10" ht="15" x14ac:dyDescent="0.15">
      <c r="A32" s="30"/>
      <c r="B32" s="6" t="s">
        <v>65</v>
      </c>
      <c r="C32" s="6"/>
      <c r="D32" s="17" t="s">
        <v>40</v>
      </c>
      <c r="E32" s="6"/>
      <c r="F32" s="9">
        <v>3.1299100000000002</v>
      </c>
      <c r="G32" s="14"/>
      <c r="H32" s="73" t="s">
        <v>66</v>
      </c>
      <c r="I32" s="41"/>
      <c r="J32" s="24"/>
    </row>
    <row r="33" spans="1:10" ht="15" x14ac:dyDescent="0.15">
      <c r="A33" s="30"/>
      <c r="B33" s="6" t="s">
        <v>68</v>
      </c>
      <c r="C33" s="6"/>
      <c r="D33" s="17" t="s">
        <v>40</v>
      </c>
      <c r="E33" s="6"/>
      <c r="F33" s="9">
        <v>2.1175000000000002</v>
      </c>
      <c r="G33" s="14"/>
      <c r="H33" s="73" t="s">
        <v>66</v>
      </c>
      <c r="I33" s="41"/>
      <c r="J33" s="24"/>
    </row>
    <row r="34" spans="1:10" x14ac:dyDescent="0.15">
      <c r="A34" s="30"/>
      <c r="B34" s="6" t="s">
        <v>69</v>
      </c>
      <c r="C34" s="6"/>
      <c r="D34" s="17" t="s">
        <v>40</v>
      </c>
      <c r="E34" s="6"/>
      <c r="F34" s="9">
        <v>2.8248000000000002</v>
      </c>
      <c r="G34" s="13"/>
      <c r="H34" s="73" t="s">
        <v>66</v>
      </c>
      <c r="I34" s="41"/>
      <c r="J34" s="24"/>
    </row>
    <row r="35" spans="1:10" x14ac:dyDescent="0.15">
      <c r="A35" s="30"/>
      <c r="B35" s="6" t="s">
        <v>70</v>
      </c>
      <c r="C35" s="6"/>
      <c r="D35" s="17" t="s">
        <v>40</v>
      </c>
      <c r="E35" s="6"/>
      <c r="F35" s="9">
        <v>3.0988900000000004</v>
      </c>
      <c r="G35" s="13"/>
      <c r="H35" s="73" t="s">
        <v>66</v>
      </c>
      <c r="I35" s="41"/>
      <c r="J35" s="24"/>
    </row>
    <row r="36" spans="1:10" x14ac:dyDescent="0.15">
      <c r="A36" s="30"/>
      <c r="B36" s="6" t="s">
        <v>71</v>
      </c>
      <c r="C36" s="6"/>
      <c r="D36" s="17" t="s">
        <v>40</v>
      </c>
      <c r="E36" s="6"/>
      <c r="F36" s="9">
        <v>2.7927300000000002</v>
      </c>
      <c r="G36" s="13"/>
      <c r="H36" s="73" t="s">
        <v>66</v>
      </c>
      <c r="I36" s="41"/>
      <c r="J36" s="24"/>
    </row>
    <row r="37" spans="1:10" x14ac:dyDescent="0.15">
      <c r="A37" s="30"/>
      <c r="B37" s="6" t="s">
        <v>72</v>
      </c>
      <c r="C37" s="6"/>
      <c r="D37" s="17" t="s">
        <v>40</v>
      </c>
      <c r="E37" s="6"/>
      <c r="F37" s="9">
        <v>2.7843200000000001</v>
      </c>
      <c r="G37" s="13"/>
      <c r="H37" s="73" t="s">
        <v>66</v>
      </c>
      <c r="I37" s="41"/>
      <c r="J37" s="24"/>
    </row>
    <row r="38" spans="1:10" x14ac:dyDescent="0.15">
      <c r="A38" s="30"/>
      <c r="B38" s="6" t="s">
        <v>73</v>
      </c>
      <c r="C38" s="6"/>
      <c r="D38" s="17" t="s">
        <v>40</v>
      </c>
      <c r="E38" s="6"/>
      <c r="F38" s="9">
        <v>3.2251999999999996</v>
      </c>
      <c r="G38" s="13"/>
      <c r="H38" s="73" t="s">
        <v>66</v>
      </c>
      <c r="I38" s="41"/>
      <c r="J38" s="24"/>
    </row>
    <row r="39" spans="1:10" x14ac:dyDescent="0.15">
      <c r="A39" s="30"/>
      <c r="B39" s="6" t="s">
        <v>74</v>
      </c>
      <c r="C39" s="6"/>
      <c r="D39" s="17" t="s">
        <v>40</v>
      </c>
      <c r="E39" s="6"/>
      <c r="F39" s="9">
        <v>3.3813299999999997</v>
      </c>
      <c r="G39" s="13"/>
      <c r="H39" s="73" t="s">
        <v>66</v>
      </c>
      <c r="I39" s="41"/>
      <c r="J39" s="24"/>
    </row>
    <row r="40" spans="1:10" x14ac:dyDescent="0.15">
      <c r="A40" s="30"/>
      <c r="B40" s="6" t="s">
        <v>75</v>
      </c>
      <c r="C40" s="6"/>
      <c r="D40" s="17" t="s">
        <v>40</v>
      </c>
      <c r="E40" s="6"/>
      <c r="F40" s="9">
        <v>3.0346199999999999</v>
      </c>
      <c r="G40" s="13"/>
      <c r="H40" s="73" t="s">
        <v>66</v>
      </c>
      <c r="I40" s="41"/>
      <c r="J40" s="24"/>
    </row>
    <row r="41" spans="1:10" x14ac:dyDescent="0.15">
      <c r="A41" s="30"/>
      <c r="B41" s="6" t="s">
        <v>76</v>
      </c>
      <c r="C41" s="6"/>
      <c r="D41" s="17" t="s">
        <v>40</v>
      </c>
      <c r="E41" s="6"/>
      <c r="F41" s="9">
        <v>3.4320000000000004</v>
      </c>
      <c r="G41" s="8"/>
      <c r="H41" s="73" t="s">
        <v>66</v>
      </c>
      <c r="I41" s="41"/>
      <c r="J41" s="24"/>
    </row>
    <row r="42" spans="1:10" ht="33.75" customHeight="1" x14ac:dyDescent="0.15">
      <c r="A42" s="30"/>
      <c r="B42" s="207" t="s">
        <v>77</v>
      </c>
      <c r="C42" s="208"/>
      <c r="D42" s="17" t="s">
        <v>40</v>
      </c>
      <c r="E42" s="6"/>
      <c r="F42" s="9">
        <v>3.1518999999999999</v>
      </c>
      <c r="G42" s="8"/>
      <c r="H42" s="73" t="s">
        <v>66</v>
      </c>
      <c r="I42" s="41"/>
      <c r="J42" s="24"/>
    </row>
    <row r="43" spans="1:10" ht="67.5" x14ac:dyDescent="0.15">
      <c r="A43" s="30"/>
      <c r="B43" s="6" t="s">
        <v>78</v>
      </c>
      <c r="C43" s="6"/>
      <c r="D43" s="17" t="s">
        <v>40</v>
      </c>
      <c r="E43" s="6"/>
      <c r="F43" s="9">
        <v>3.0284</v>
      </c>
      <c r="G43" s="8"/>
      <c r="H43" s="73" t="s">
        <v>66</v>
      </c>
      <c r="I43" s="41" t="s">
        <v>413</v>
      </c>
      <c r="J43" s="24"/>
    </row>
    <row r="44" spans="1:10" ht="67.5" x14ac:dyDescent="0.15">
      <c r="A44" s="30"/>
      <c r="B44" s="6" t="s">
        <v>80</v>
      </c>
      <c r="C44" s="6"/>
      <c r="D44" s="17" t="s">
        <v>40</v>
      </c>
      <c r="E44" s="6"/>
      <c r="F44" s="9">
        <v>2.8204799999999999</v>
      </c>
      <c r="G44" s="8"/>
      <c r="H44" s="73" t="s">
        <v>66</v>
      </c>
      <c r="I44" s="41" t="s">
        <v>413</v>
      </c>
      <c r="J44" s="24"/>
    </row>
    <row r="45" spans="1:10" x14ac:dyDescent="0.15">
      <c r="A45" s="30"/>
      <c r="B45" s="6" t="s">
        <v>81</v>
      </c>
      <c r="C45" s="6"/>
      <c r="D45" s="17" t="s">
        <v>40</v>
      </c>
      <c r="E45" s="6"/>
      <c r="F45" s="9">
        <v>2.9466600000000005</v>
      </c>
      <c r="G45" s="8"/>
      <c r="H45" s="73" t="s">
        <v>66</v>
      </c>
      <c r="I45" s="41"/>
      <c r="J45" s="24"/>
    </row>
    <row r="46" spans="1:10" x14ac:dyDescent="0.15">
      <c r="A46" s="30"/>
      <c r="B46" s="6" t="s">
        <v>82</v>
      </c>
      <c r="C46" s="6"/>
      <c r="D46" s="17" t="s">
        <v>40</v>
      </c>
      <c r="E46" s="6"/>
      <c r="F46" s="9">
        <v>2.8801900000000002</v>
      </c>
      <c r="G46" s="8"/>
      <c r="H46" s="73" t="s">
        <v>66</v>
      </c>
      <c r="I46" s="41"/>
      <c r="J46" s="24"/>
    </row>
    <row r="47" spans="1:10" x14ac:dyDescent="0.15">
      <c r="A47" s="30"/>
      <c r="B47" s="6" t="s">
        <v>83</v>
      </c>
      <c r="C47" s="6"/>
      <c r="D47" s="17" t="s">
        <v>40</v>
      </c>
      <c r="E47" s="6"/>
      <c r="F47" s="9">
        <v>2.6884000000000001</v>
      </c>
      <c r="G47" s="8"/>
      <c r="H47" s="73" t="s">
        <v>66</v>
      </c>
      <c r="I47" s="41"/>
      <c r="J47" s="24"/>
    </row>
    <row r="48" spans="1:10" ht="22.5" customHeight="1" x14ac:dyDescent="0.15">
      <c r="A48" s="30"/>
      <c r="B48" s="207" t="s">
        <v>414</v>
      </c>
      <c r="C48" s="208"/>
      <c r="D48" s="17" t="s">
        <v>40</v>
      </c>
      <c r="E48" s="6"/>
      <c r="F48" s="9">
        <v>2.7284400000000004</v>
      </c>
      <c r="G48" s="8"/>
      <c r="H48" s="73" t="s">
        <v>66</v>
      </c>
      <c r="I48" s="41"/>
      <c r="J48" s="24"/>
    </row>
    <row r="49" spans="1:10" ht="21.75" customHeight="1" x14ac:dyDescent="0.15">
      <c r="A49" s="30"/>
      <c r="B49" s="207" t="s">
        <v>415</v>
      </c>
      <c r="C49" s="208"/>
      <c r="D49" s="17" t="s">
        <v>40</v>
      </c>
      <c r="E49" s="6"/>
      <c r="F49" s="9">
        <v>2.5682800000000001</v>
      </c>
      <c r="G49" s="8"/>
      <c r="H49" s="73" t="s">
        <v>66</v>
      </c>
      <c r="I49" s="41"/>
      <c r="J49" s="24"/>
    </row>
    <row r="50" spans="1:10" x14ac:dyDescent="0.15">
      <c r="A50" s="30"/>
      <c r="B50" s="6" t="s">
        <v>416</v>
      </c>
      <c r="C50" s="6"/>
      <c r="D50" s="17" t="s">
        <v>40</v>
      </c>
      <c r="E50" s="6"/>
      <c r="F50" s="9">
        <v>2.3390900000000001</v>
      </c>
      <c r="G50" s="8"/>
      <c r="H50" s="73" t="s">
        <v>66</v>
      </c>
      <c r="I50" s="41"/>
      <c r="J50" s="24"/>
    </row>
    <row r="51" spans="1:10" x14ac:dyDescent="0.15">
      <c r="A51" s="30"/>
      <c r="B51" s="6" t="s">
        <v>616</v>
      </c>
      <c r="C51" s="6"/>
      <c r="D51" s="17" t="s">
        <v>40</v>
      </c>
      <c r="E51" s="6"/>
      <c r="F51" s="9">
        <v>1.8162899999999997</v>
      </c>
      <c r="G51" s="8"/>
      <c r="H51" s="73" t="s">
        <v>66</v>
      </c>
      <c r="I51" s="41"/>
      <c r="J51" s="24"/>
    </row>
    <row r="52" spans="1:10" x14ac:dyDescent="0.15">
      <c r="A52" s="30"/>
      <c r="B52" s="6" t="s">
        <v>89</v>
      </c>
      <c r="C52" s="6"/>
      <c r="D52" s="17" t="s">
        <v>40</v>
      </c>
      <c r="E52" s="6"/>
      <c r="F52" s="9">
        <v>2.02</v>
      </c>
      <c r="G52" s="8"/>
      <c r="H52" s="73" t="s">
        <v>66</v>
      </c>
      <c r="I52" s="41"/>
      <c r="J52" s="24"/>
    </row>
    <row r="53" spans="1:10" x14ac:dyDescent="0.15">
      <c r="A53" s="30"/>
      <c r="B53" s="6" t="s">
        <v>418</v>
      </c>
      <c r="C53" s="6"/>
      <c r="D53" s="17" t="s">
        <v>40</v>
      </c>
      <c r="E53" s="6"/>
      <c r="F53" s="9">
        <v>0.95230000000000004</v>
      </c>
      <c r="G53" s="8"/>
      <c r="H53" s="73" t="s">
        <v>66</v>
      </c>
      <c r="I53" s="41"/>
      <c r="J53" s="24"/>
    </row>
    <row r="54" spans="1:10" x14ac:dyDescent="0.15">
      <c r="A54" s="30"/>
      <c r="B54" s="6" t="s">
        <v>91</v>
      </c>
      <c r="C54" s="6"/>
      <c r="D54" s="17" t="s">
        <v>40</v>
      </c>
      <c r="E54" s="6"/>
      <c r="F54" s="9">
        <v>1.0345599999999999</v>
      </c>
      <c r="G54" s="8"/>
      <c r="H54" s="73" t="s">
        <v>66</v>
      </c>
      <c r="I54" s="41"/>
      <c r="J54" s="24"/>
    </row>
    <row r="55" spans="1:10" ht="25.5" customHeight="1" x14ac:dyDescent="0.15">
      <c r="A55" s="30"/>
      <c r="B55" s="207" t="s">
        <v>419</v>
      </c>
      <c r="C55" s="208"/>
      <c r="D55" s="17" t="s">
        <v>40</v>
      </c>
      <c r="E55" s="6"/>
      <c r="F55" s="9">
        <v>2.0182500000000001</v>
      </c>
      <c r="G55" s="8"/>
      <c r="H55" s="73" t="s">
        <v>66</v>
      </c>
      <c r="I55" s="41"/>
      <c r="J55" s="24"/>
    </row>
    <row r="56" spans="1:10" ht="22.5" x14ac:dyDescent="0.15">
      <c r="A56" s="30"/>
      <c r="B56" s="6" t="s">
        <v>93</v>
      </c>
      <c r="C56" s="6"/>
      <c r="D56" s="17" t="s">
        <v>94</v>
      </c>
      <c r="E56" s="9">
        <f>F56+G56</f>
        <v>1.8840599999999998</v>
      </c>
      <c r="F56" s="7">
        <f>31.65*56.4/1000</f>
        <v>1.7850599999999999</v>
      </c>
      <c r="G56" s="7">
        <f>0.099</f>
        <v>9.9000000000000005E-2</v>
      </c>
      <c r="H56" s="73" t="s">
        <v>533</v>
      </c>
      <c r="I56" s="41"/>
      <c r="J56" s="24"/>
    </row>
    <row r="57" spans="1:10" ht="15" x14ac:dyDescent="0.15">
      <c r="A57" s="30"/>
      <c r="B57" s="6" t="s">
        <v>100</v>
      </c>
      <c r="C57" s="6"/>
      <c r="D57" s="17" t="s">
        <v>12</v>
      </c>
      <c r="E57" s="9">
        <f>F57+G57</f>
        <v>1.7250000000000001</v>
      </c>
      <c r="F57" s="7">
        <v>1.53</v>
      </c>
      <c r="G57" s="7">
        <v>0.19500000000000001</v>
      </c>
      <c r="H57" s="42" t="s">
        <v>495</v>
      </c>
      <c r="I57" s="41"/>
      <c r="J57" s="24"/>
    </row>
    <row r="58" spans="1:10" ht="56.25" x14ac:dyDescent="0.15">
      <c r="A58" s="32"/>
      <c r="B58" s="10" t="s">
        <v>705</v>
      </c>
      <c r="C58" s="10"/>
      <c r="D58" s="18" t="s">
        <v>94</v>
      </c>
      <c r="E58" s="7">
        <v>0.39800000000000002</v>
      </c>
      <c r="F58" s="7">
        <v>0</v>
      </c>
      <c r="G58" s="7">
        <v>0.39800000000000002</v>
      </c>
      <c r="H58" s="75" t="s">
        <v>103</v>
      </c>
      <c r="I58" s="41" t="s">
        <v>706</v>
      </c>
      <c r="J58" s="24"/>
    </row>
    <row r="59" spans="1:10" ht="56.25" x14ac:dyDescent="0.15">
      <c r="A59" s="32"/>
      <c r="B59" s="10" t="s">
        <v>707</v>
      </c>
      <c r="C59" s="10"/>
      <c r="D59" s="18" t="s">
        <v>94</v>
      </c>
      <c r="E59" s="7">
        <f>F59+G59</f>
        <v>1.26</v>
      </c>
      <c r="F59" s="7">
        <v>0</v>
      </c>
      <c r="G59" s="7">
        <v>1.26</v>
      </c>
      <c r="H59" s="42" t="s">
        <v>103</v>
      </c>
      <c r="I59" s="41" t="s">
        <v>706</v>
      </c>
      <c r="J59" s="24"/>
    </row>
    <row r="60" spans="1:10" x14ac:dyDescent="0.15">
      <c r="A60" s="33"/>
      <c r="B60" s="24"/>
      <c r="C60" s="24"/>
      <c r="D60" s="26"/>
      <c r="E60" s="24"/>
      <c r="F60" s="24"/>
      <c r="G60" s="24"/>
      <c r="H60" s="48"/>
      <c r="I60" s="41"/>
      <c r="J60" s="24"/>
    </row>
    <row r="61" spans="1:10" ht="80.25" customHeight="1" x14ac:dyDescent="0.15">
      <c r="A61" s="30" t="s">
        <v>126</v>
      </c>
      <c r="B61" s="10" t="s">
        <v>763</v>
      </c>
      <c r="C61" s="15"/>
      <c r="D61" s="27"/>
      <c r="E61" s="15"/>
      <c r="F61" s="10" t="s">
        <v>129</v>
      </c>
      <c r="G61" s="7">
        <v>5.3999999999999999E-2</v>
      </c>
      <c r="H61" s="71"/>
      <c r="I61" s="41" t="s">
        <v>764</v>
      </c>
      <c r="J61" s="24"/>
    </row>
    <row r="62" spans="1:10" ht="33.75" x14ac:dyDescent="0.15">
      <c r="A62" s="34"/>
      <c r="B62" s="10" t="s">
        <v>765</v>
      </c>
      <c r="C62" s="15"/>
      <c r="D62" s="18" t="s">
        <v>133</v>
      </c>
      <c r="E62" s="9">
        <f>F62+G62</f>
        <v>0.52600000000000002</v>
      </c>
      <c r="F62" s="7">
        <v>0.46400000000000002</v>
      </c>
      <c r="G62" s="7">
        <v>6.2E-2</v>
      </c>
      <c r="H62" s="72"/>
      <c r="I62" s="41" t="s">
        <v>766</v>
      </c>
      <c r="J62" s="24"/>
    </row>
    <row r="63" spans="1:10" ht="33.75" x14ac:dyDescent="0.15">
      <c r="A63" s="30"/>
      <c r="B63" s="6" t="s">
        <v>135</v>
      </c>
      <c r="C63" s="6"/>
      <c r="D63" s="17" t="s">
        <v>133</v>
      </c>
      <c r="E63" s="7">
        <f>F63+G63</f>
        <v>0.35499999999999998</v>
      </c>
      <c r="F63" s="7">
        <v>0.30099999999999999</v>
      </c>
      <c r="G63" s="7">
        <v>5.3999999999999999E-2</v>
      </c>
      <c r="H63" s="73" t="s">
        <v>422</v>
      </c>
      <c r="I63" s="41" t="s">
        <v>767</v>
      </c>
      <c r="J63" s="24"/>
    </row>
    <row r="64" spans="1:10" ht="33.75" x14ac:dyDescent="0.15">
      <c r="A64" s="30"/>
      <c r="B64" s="6" t="s">
        <v>137</v>
      </c>
      <c r="C64" s="6"/>
      <c r="D64" s="17" t="s">
        <v>133</v>
      </c>
      <c r="E64" s="9">
        <v>0</v>
      </c>
      <c r="F64" s="9">
        <v>0</v>
      </c>
      <c r="G64" s="9">
        <v>0</v>
      </c>
      <c r="H64" s="73" t="s">
        <v>768</v>
      </c>
      <c r="I64" s="41" t="s">
        <v>769</v>
      </c>
      <c r="J64" s="24"/>
    </row>
    <row r="65" spans="1:10" ht="33.75" x14ac:dyDescent="0.15">
      <c r="A65" s="30"/>
      <c r="B65" s="6" t="s">
        <v>139</v>
      </c>
      <c r="C65" s="6"/>
      <c r="D65" s="17" t="s">
        <v>133</v>
      </c>
      <c r="E65" s="9">
        <v>0</v>
      </c>
      <c r="F65" s="9">
        <v>0</v>
      </c>
      <c r="G65" s="9">
        <v>0</v>
      </c>
      <c r="H65" s="73" t="s">
        <v>768</v>
      </c>
      <c r="I65" s="41" t="s">
        <v>770</v>
      </c>
      <c r="J65" s="24"/>
    </row>
    <row r="66" spans="1:10" ht="33.75" x14ac:dyDescent="0.15">
      <c r="A66" s="30"/>
      <c r="B66" s="6" t="s">
        <v>141</v>
      </c>
      <c r="C66" s="6"/>
      <c r="D66" s="17" t="s">
        <v>133</v>
      </c>
      <c r="E66" s="9">
        <v>0</v>
      </c>
      <c r="F66" s="9">
        <v>0</v>
      </c>
      <c r="G66" s="9">
        <v>0</v>
      </c>
      <c r="H66" s="73" t="s">
        <v>768</v>
      </c>
      <c r="I66" s="41" t="s">
        <v>771</v>
      </c>
      <c r="J66" s="24"/>
    </row>
    <row r="67" spans="1:10" ht="90" x14ac:dyDescent="0.15">
      <c r="A67" s="30"/>
      <c r="B67" s="6" t="s">
        <v>143</v>
      </c>
      <c r="C67" s="6"/>
      <c r="D67" s="17" t="s">
        <v>133</v>
      </c>
      <c r="E67" s="9">
        <f>G67</f>
        <v>0.189</v>
      </c>
      <c r="F67" s="13" t="s">
        <v>772</v>
      </c>
      <c r="G67" s="8">
        <v>0.189</v>
      </c>
      <c r="H67" s="58" t="s">
        <v>422</v>
      </c>
      <c r="I67" s="41" t="s">
        <v>773</v>
      </c>
      <c r="J67" s="24"/>
    </row>
    <row r="68" spans="1:10" x14ac:dyDescent="0.15">
      <c r="A68" s="33"/>
      <c r="B68" s="24"/>
      <c r="C68" s="24"/>
      <c r="D68" s="26"/>
      <c r="E68" s="24"/>
      <c r="F68" s="24"/>
      <c r="G68" s="24"/>
      <c r="H68" s="48"/>
      <c r="I68" s="2"/>
      <c r="J68" s="24"/>
    </row>
    <row r="69" spans="1:10" ht="33.75" x14ac:dyDescent="0.15">
      <c r="A69" s="30" t="s">
        <v>145</v>
      </c>
      <c r="B69" s="6" t="s">
        <v>539</v>
      </c>
      <c r="C69" s="6"/>
      <c r="D69" s="17" t="s">
        <v>97</v>
      </c>
      <c r="E69" s="7">
        <v>11.3</v>
      </c>
      <c r="F69" s="6"/>
      <c r="G69" s="13"/>
      <c r="H69" s="58" t="s">
        <v>103</v>
      </c>
      <c r="I69" s="41" t="s">
        <v>848</v>
      </c>
      <c r="J69" s="24"/>
    </row>
    <row r="70" spans="1:10" ht="33.75" x14ac:dyDescent="0.15">
      <c r="A70" s="30"/>
      <c r="B70" s="6" t="s">
        <v>849</v>
      </c>
      <c r="C70" s="6"/>
      <c r="D70" s="17" t="s">
        <v>97</v>
      </c>
      <c r="E70" s="7">
        <v>18.5</v>
      </c>
      <c r="F70" s="6"/>
      <c r="G70" s="13"/>
      <c r="H70" s="58" t="s">
        <v>103</v>
      </c>
      <c r="I70" s="41" t="s">
        <v>848</v>
      </c>
      <c r="J70" s="24"/>
    </row>
    <row r="71" spans="1:10" ht="67.5" x14ac:dyDescent="0.15">
      <c r="A71" s="30"/>
      <c r="B71" s="207" t="s">
        <v>756</v>
      </c>
      <c r="C71" s="208"/>
      <c r="D71" s="17" t="s">
        <v>97</v>
      </c>
      <c r="E71" s="7">
        <v>20</v>
      </c>
      <c r="F71" s="6"/>
      <c r="G71" s="13"/>
      <c r="H71" s="58" t="s">
        <v>103</v>
      </c>
      <c r="I71" s="41" t="s">
        <v>850</v>
      </c>
      <c r="J71" s="24"/>
    </row>
    <row r="72" spans="1:10" ht="33.75" x14ac:dyDescent="0.15">
      <c r="A72" s="30"/>
      <c r="B72" s="6" t="s">
        <v>851</v>
      </c>
      <c r="C72" s="6"/>
      <c r="D72" s="17" t="s">
        <v>97</v>
      </c>
      <c r="E72" s="7">
        <v>70.3</v>
      </c>
      <c r="F72" s="6"/>
      <c r="G72" s="13"/>
      <c r="H72" s="58" t="s">
        <v>103</v>
      </c>
      <c r="I72" s="41" t="s">
        <v>848</v>
      </c>
      <c r="J72" s="24"/>
    </row>
    <row r="73" spans="1:10" ht="33.75" x14ac:dyDescent="0.15">
      <c r="A73" s="30"/>
      <c r="B73" s="6" t="s">
        <v>545</v>
      </c>
      <c r="C73" s="6"/>
      <c r="D73" s="17" t="s">
        <v>97</v>
      </c>
      <c r="E73" s="7">
        <v>3</v>
      </c>
      <c r="F73" s="6"/>
      <c r="G73" s="13"/>
      <c r="H73" s="58" t="s">
        <v>103</v>
      </c>
      <c r="I73" s="41" t="s">
        <v>848</v>
      </c>
      <c r="J73" s="24"/>
    </row>
    <row r="74" spans="1:10" x14ac:dyDescent="0.15">
      <c r="A74" s="30" t="s">
        <v>153</v>
      </c>
      <c r="B74" s="6"/>
      <c r="C74" s="22"/>
      <c r="D74" s="22"/>
      <c r="E74" s="22"/>
      <c r="F74" s="22"/>
      <c r="G74" s="22"/>
      <c r="H74" s="41"/>
      <c r="I74" s="41"/>
      <c r="J74" s="24"/>
    </row>
    <row r="75" spans="1:10" ht="67.5" x14ac:dyDescent="0.15">
      <c r="A75" s="17" t="s">
        <v>154</v>
      </c>
      <c r="B75" s="17" t="s">
        <v>155</v>
      </c>
      <c r="C75" s="17" t="s">
        <v>156</v>
      </c>
      <c r="D75" s="17" t="s">
        <v>157</v>
      </c>
      <c r="E75" s="9">
        <f>F75+G75</f>
        <v>0.21962666000000003</v>
      </c>
      <c r="F75" s="9">
        <f>65.5%*F77+31.1%*F82+3.4%*F86</f>
        <v>0.18096576000000003</v>
      </c>
      <c r="G75" s="9">
        <f>65.5%*G77+31.1%*G82+3.4%*G86</f>
        <v>3.8660899999999998E-2</v>
      </c>
      <c r="H75" s="58" t="s">
        <v>101</v>
      </c>
      <c r="I75" s="41" t="s">
        <v>790</v>
      </c>
      <c r="J75" s="24"/>
    </row>
    <row r="76" spans="1:10" ht="90" x14ac:dyDescent="0.15">
      <c r="A76" s="17"/>
      <c r="B76" s="6" t="s">
        <v>10</v>
      </c>
      <c r="C76" s="17" t="s">
        <v>718</v>
      </c>
      <c r="D76" s="17" t="s">
        <v>157</v>
      </c>
      <c r="E76" s="9">
        <f t="shared" ref="E76:E92" si="0">(F76+G76)</f>
        <v>0.17696000000000001</v>
      </c>
      <c r="F76" s="9">
        <f>0.79*F77</f>
        <v>0.14694000000000002</v>
      </c>
      <c r="G76" s="9">
        <f>0.79*G77</f>
        <v>3.0020000000000002E-2</v>
      </c>
      <c r="H76" s="73" t="s">
        <v>101</v>
      </c>
      <c r="I76" s="41" t="s">
        <v>791</v>
      </c>
      <c r="J76" s="24"/>
    </row>
    <row r="77" spans="1:10" ht="78.75" x14ac:dyDescent="0.15">
      <c r="A77" s="17"/>
      <c r="B77" s="6" t="s">
        <v>10</v>
      </c>
      <c r="C77" s="17" t="s">
        <v>719</v>
      </c>
      <c r="D77" s="17" t="s">
        <v>157</v>
      </c>
      <c r="E77" s="9">
        <f t="shared" si="0"/>
        <v>0.224</v>
      </c>
      <c r="F77" s="9">
        <f>0.186</f>
        <v>0.186</v>
      </c>
      <c r="G77" s="9">
        <f>0.038</f>
        <v>3.7999999999999999E-2</v>
      </c>
      <c r="H77" s="58" t="s">
        <v>101</v>
      </c>
      <c r="I77" s="41" t="s">
        <v>792</v>
      </c>
      <c r="J77" s="24"/>
    </row>
    <row r="78" spans="1:10" ht="78.75" x14ac:dyDescent="0.15">
      <c r="A78" s="17"/>
      <c r="B78" s="6" t="s">
        <v>10</v>
      </c>
      <c r="C78" s="17" t="s">
        <v>720</v>
      </c>
      <c r="D78" s="17" t="s">
        <v>157</v>
      </c>
      <c r="E78" s="9">
        <f t="shared" si="0"/>
        <v>0.25311999999999996</v>
      </c>
      <c r="F78" s="9">
        <f>1.13*F77</f>
        <v>0.21017999999999998</v>
      </c>
      <c r="G78" s="9">
        <f>1.13*G77</f>
        <v>4.2939999999999992E-2</v>
      </c>
      <c r="H78" s="73" t="s">
        <v>101</v>
      </c>
      <c r="I78" s="41" t="s">
        <v>793</v>
      </c>
      <c r="J78" s="24"/>
    </row>
    <row r="79" spans="1:10" ht="78.75" x14ac:dyDescent="0.15">
      <c r="A79" s="18"/>
      <c r="B79" s="10" t="s">
        <v>10</v>
      </c>
      <c r="C79" s="18" t="s">
        <v>166</v>
      </c>
      <c r="D79" s="18" t="s">
        <v>157</v>
      </c>
      <c r="E79" s="7">
        <f t="shared" si="0"/>
        <v>0.17096999999999998</v>
      </c>
      <c r="F79" s="7">
        <f>0.102*1.39</f>
        <v>0.14177999999999999</v>
      </c>
      <c r="G79" s="7">
        <f>0.021*1.39</f>
        <v>2.9190000000000001E-2</v>
      </c>
      <c r="H79" s="75" t="s">
        <v>101</v>
      </c>
      <c r="I79" s="41" t="s">
        <v>794</v>
      </c>
      <c r="J79" s="24"/>
    </row>
    <row r="80" spans="1:10" ht="90" x14ac:dyDescent="0.15">
      <c r="A80" s="18"/>
      <c r="B80" s="10" t="s">
        <v>10</v>
      </c>
      <c r="C80" s="18" t="s">
        <v>168</v>
      </c>
      <c r="D80" s="18" t="s">
        <v>157</v>
      </c>
      <c r="E80" s="7">
        <f t="shared" si="0"/>
        <v>0.14599999999999999</v>
      </c>
      <c r="F80" s="7">
        <f>0.088</f>
        <v>8.7999999999999995E-2</v>
      </c>
      <c r="G80" s="7">
        <f>0.058</f>
        <v>5.8000000000000003E-2</v>
      </c>
      <c r="H80" s="75" t="s">
        <v>101</v>
      </c>
      <c r="I80" s="41" t="s">
        <v>795</v>
      </c>
      <c r="J80" s="24"/>
    </row>
    <row r="81" spans="1:10" ht="90" x14ac:dyDescent="0.15">
      <c r="A81" s="17"/>
      <c r="B81" s="6" t="s">
        <v>30</v>
      </c>
      <c r="C81" s="17" t="s">
        <v>722</v>
      </c>
      <c r="D81" s="17" t="s">
        <v>157</v>
      </c>
      <c r="E81" s="9">
        <f t="shared" si="0"/>
        <v>0.16827000000000003</v>
      </c>
      <c r="F81" s="9">
        <f>0.79*F82</f>
        <v>0.13509000000000002</v>
      </c>
      <c r="G81" s="9">
        <f>0.79*G82</f>
        <v>3.3180000000000001E-2</v>
      </c>
      <c r="H81" s="73" t="s">
        <v>101</v>
      </c>
      <c r="I81" s="41" t="s">
        <v>796</v>
      </c>
      <c r="J81" s="24"/>
    </row>
    <row r="82" spans="1:10" ht="67.5" x14ac:dyDescent="0.15">
      <c r="A82" s="17"/>
      <c r="B82" s="6" t="s">
        <v>30</v>
      </c>
      <c r="C82" s="17" t="s">
        <v>723</v>
      </c>
      <c r="D82" s="17" t="s">
        <v>157</v>
      </c>
      <c r="E82" s="9">
        <f t="shared" si="0"/>
        <v>0.21300000000000002</v>
      </c>
      <c r="F82" s="9">
        <f>0.171</f>
        <v>0.17100000000000001</v>
      </c>
      <c r="G82" s="9">
        <f>0.042</f>
        <v>4.2000000000000003E-2</v>
      </c>
      <c r="H82" s="73" t="s">
        <v>101</v>
      </c>
      <c r="I82" s="41" t="s">
        <v>797</v>
      </c>
      <c r="J82" s="24"/>
    </row>
    <row r="83" spans="1:10" ht="90" x14ac:dyDescent="0.15">
      <c r="A83" s="17"/>
      <c r="B83" s="6" t="s">
        <v>30</v>
      </c>
      <c r="C83" s="17" t="s">
        <v>724</v>
      </c>
      <c r="D83" s="17" t="s">
        <v>157</v>
      </c>
      <c r="E83" s="9">
        <f t="shared" si="0"/>
        <v>0.24068999999999999</v>
      </c>
      <c r="F83" s="9">
        <f>1.13*F82</f>
        <v>0.19322999999999999</v>
      </c>
      <c r="G83" s="9">
        <f>1.13*G82</f>
        <v>4.7459999999999995E-2</v>
      </c>
      <c r="H83" s="73" t="s">
        <v>101</v>
      </c>
      <c r="I83" s="41" t="s">
        <v>798</v>
      </c>
      <c r="J83" s="24"/>
    </row>
    <row r="84" spans="1:10" ht="45" x14ac:dyDescent="0.15">
      <c r="A84" s="18"/>
      <c r="B84" s="10" t="s">
        <v>30</v>
      </c>
      <c r="C84" s="18" t="s">
        <v>166</v>
      </c>
      <c r="D84" s="18" t="s">
        <v>157</v>
      </c>
      <c r="E84" s="7">
        <f t="shared" si="0"/>
        <v>0.15706999999999999</v>
      </c>
      <c r="F84" s="7">
        <f>0.091*1.39</f>
        <v>0.12648999999999999</v>
      </c>
      <c r="G84" s="7">
        <f>0.022*1.39</f>
        <v>3.0579999999999996E-2</v>
      </c>
      <c r="H84" s="75" t="s">
        <v>101</v>
      </c>
      <c r="I84" s="41" t="s">
        <v>799</v>
      </c>
      <c r="J84" s="24"/>
    </row>
    <row r="85" spans="1:10" ht="90" x14ac:dyDescent="0.15">
      <c r="A85" s="17"/>
      <c r="B85" s="6" t="s">
        <v>49</v>
      </c>
      <c r="C85" s="17" t="s">
        <v>725</v>
      </c>
      <c r="D85" s="17" t="s">
        <v>157</v>
      </c>
      <c r="E85" s="9">
        <f t="shared" si="0"/>
        <v>0.19161149999999999</v>
      </c>
      <c r="F85" s="9">
        <f>F86</f>
        <v>0.17513999999999999</v>
      </c>
      <c r="G85" s="9">
        <f>0.79*G86</f>
        <v>1.64715E-2</v>
      </c>
      <c r="H85" s="73" t="s">
        <v>101</v>
      </c>
      <c r="I85" s="41" t="s">
        <v>800</v>
      </c>
      <c r="J85" s="24"/>
    </row>
    <row r="86" spans="1:10" ht="67.5" x14ac:dyDescent="0.15">
      <c r="A86" s="17"/>
      <c r="B86" s="6" t="s">
        <v>49</v>
      </c>
      <c r="C86" s="17" t="s">
        <v>726</v>
      </c>
      <c r="D86" s="17" t="s">
        <v>157</v>
      </c>
      <c r="E86" s="9">
        <f t="shared" si="0"/>
        <v>0.19599</v>
      </c>
      <c r="F86" s="9">
        <f>0.126*1.39</f>
        <v>0.17513999999999999</v>
      </c>
      <c r="G86" s="9">
        <f>0.015*1.39</f>
        <v>2.0849999999999997E-2</v>
      </c>
      <c r="H86" s="73" t="s">
        <v>101</v>
      </c>
      <c r="I86" s="41" t="s">
        <v>801</v>
      </c>
      <c r="J86" s="24"/>
    </row>
    <row r="87" spans="1:10" ht="90" x14ac:dyDescent="0.15">
      <c r="A87" s="17"/>
      <c r="B87" s="6" t="s">
        <v>49</v>
      </c>
      <c r="C87" s="17" t="s">
        <v>727</v>
      </c>
      <c r="D87" s="17" t="s">
        <v>157</v>
      </c>
      <c r="E87" s="9">
        <f t="shared" si="0"/>
        <v>0.22146869999999996</v>
      </c>
      <c r="F87" s="9">
        <f>F86*1.13</f>
        <v>0.19790819999999998</v>
      </c>
      <c r="G87" s="9">
        <f>1.13*G86</f>
        <v>2.3560499999999995E-2</v>
      </c>
      <c r="H87" s="73" t="s">
        <v>101</v>
      </c>
      <c r="I87" s="41" t="s">
        <v>802</v>
      </c>
      <c r="J87" s="24"/>
    </row>
    <row r="88" spans="1:10" ht="90" x14ac:dyDescent="0.15">
      <c r="A88" s="17"/>
      <c r="B88" s="17" t="s">
        <v>177</v>
      </c>
      <c r="C88" s="17" t="s">
        <v>728</v>
      </c>
      <c r="D88" s="17" t="s">
        <v>157</v>
      </c>
      <c r="E88" s="9">
        <f t="shared" si="0"/>
        <v>0.14934159999999999</v>
      </c>
      <c r="F88" s="9">
        <f>0.79*F89</f>
        <v>0.12188909999999999</v>
      </c>
      <c r="G88" s="9">
        <f>0.79*G89</f>
        <v>2.7452499999999998E-2</v>
      </c>
      <c r="H88" s="73" t="s">
        <v>101</v>
      </c>
      <c r="I88" s="41" t="s">
        <v>803</v>
      </c>
      <c r="J88" s="24"/>
    </row>
    <row r="89" spans="1:10" ht="67.5" x14ac:dyDescent="0.15">
      <c r="A89" s="17"/>
      <c r="B89" s="17" t="s">
        <v>177</v>
      </c>
      <c r="C89" s="17" t="s">
        <v>729</v>
      </c>
      <c r="D89" s="17" t="s">
        <v>157</v>
      </c>
      <c r="E89" s="9">
        <f t="shared" si="0"/>
        <v>0.18903999999999999</v>
      </c>
      <c r="F89" s="9">
        <f>0.111*1.39</f>
        <v>0.15428999999999998</v>
      </c>
      <c r="G89" s="9">
        <f>0.025*1.39</f>
        <v>3.4749999999999996E-2</v>
      </c>
      <c r="H89" s="73" t="s">
        <v>101</v>
      </c>
      <c r="I89" s="41" t="s">
        <v>804</v>
      </c>
      <c r="J89" s="24"/>
    </row>
    <row r="90" spans="1:10" ht="90" x14ac:dyDescent="0.15">
      <c r="A90" s="17"/>
      <c r="B90" s="17" t="s">
        <v>177</v>
      </c>
      <c r="C90" s="17" t="s">
        <v>730</v>
      </c>
      <c r="D90" s="17" t="s">
        <v>157</v>
      </c>
      <c r="E90" s="9">
        <f t="shared" si="0"/>
        <v>0.21361519999999995</v>
      </c>
      <c r="F90" s="9">
        <f>1.13*F89</f>
        <v>0.17434769999999997</v>
      </c>
      <c r="G90" s="9">
        <f>1.13*G89</f>
        <v>3.926749999999999E-2</v>
      </c>
      <c r="H90" s="73" t="s">
        <v>101</v>
      </c>
      <c r="I90" s="41" t="s">
        <v>805</v>
      </c>
      <c r="J90" s="24"/>
    </row>
    <row r="91" spans="1:10" ht="67.5" x14ac:dyDescent="0.15">
      <c r="A91" s="18"/>
      <c r="B91" s="10" t="s">
        <v>181</v>
      </c>
      <c r="C91" s="18" t="s">
        <v>182</v>
      </c>
      <c r="D91" s="18" t="s">
        <v>157</v>
      </c>
      <c r="E91" s="7">
        <f t="shared" si="0"/>
        <v>7.5059999999999988E-2</v>
      </c>
      <c r="F91" s="7">
        <f>0.004*1.39</f>
        <v>5.5599999999999998E-3</v>
      </c>
      <c r="G91" s="7">
        <f>0.05*1.39</f>
        <v>6.9499999999999992E-2</v>
      </c>
      <c r="H91" s="75" t="s">
        <v>101</v>
      </c>
      <c r="I91" s="41" t="s">
        <v>806</v>
      </c>
      <c r="J91" s="24"/>
    </row>
    <row r="92" spans="1:10" ht="67.5" x14ac:dyDescent="0.15">
      <c r="A92" s="17"/>
      <c r="B92" s="17" t="s">
        <v>184</v>
      </c>
      <c r="C92" s="17" t="s">
        <v>182</v>
      </c>
      <c r="D92" s="17" t="s">
        <v>157</v>
      </c>
      <c r="E92" s="9">
        <f t="shared" si="0"/>
        <v>0.12231999999999998</v>
      </c>
      <c r="F92" s="9">
        <f>0.03*1.39</f>
        <v>4.1699999999999994E-2</v>
      </c>
      <c r="G92" s="9">
        <f>0.058*1.39</f>
        <v>8.0619999999999997E-2</v>
      </c>
      <c r="H92" s="73" t="s">
        <v>101</v>
      </c>
      <c r="I92" s="41" t="s">
        <v>806</v>
      </c>
      <c r="J92" s="24"/>
    </row>
    <row r="93" spans="1:10" ht="67.5" x14ac:dyDescent="0.15">
      <c r="A93" s="18"/>
      <c r="B93" s="18" t="s">
        <v>568</v>
      </c>
      <c r="C93" s="18" t="s">
        <v>182</v>
      </c>
      <c r="D93" s="18" t="s">
        <v>157</v>
      </c>
      <c r="E93" s="7">
        <f>F93+G93</f>
        <v>0.20710999999999999</v>
      </c>
      <c r="F93" s="7">
        <f>0.001*1.39</f>
        <v>1.39E-3</v>
      </c>
      <c r="G93" s="7">
        <f>0.148*1.39</f>
        <v>0.20571999999999999</v>
      </c>
      <c r="H93" s="75" t="s">
        <v>101</v>
      </c>
      <c r="I93" s="41" t="s">
        <v>806</v>
      </c>
      <c r="J93" s="24"/>
    </row>
    <row r="94" spans="1:10" ht="67.5" x14ac:dyDescent="0.15">
      <c r="A94" s="18"/>
      <c r="B94" s="10" t="s">
        <v>749</v>
      </c>
      <c r="C94" s="18" t="s">
        <v>182</v>
      </c>
      <c r="D94" s="18" t="s">
        <v>157</v>
      </c>
      <c r="E94" s="7">
        <f>(F94+G94)</f>
        <v>0.12648999999999999</v>
      </c>
      <c r="F94" s="7">
        <f>0*1.39</f>
        <v>0</v>
      </c>
      <c r="G94" s="7">
        <f>0.091*1.39</f>
        <v>0.12648999999999999</v>
      </c>
      <c r="H94" s="75" t="s">
        <v>101</v>
      </c>
      <c r="I94" s="41" t="s">
        <v>807</v>
      </c>
      <c r="J94" s="24"/>
    </row>
    <row r="95" spans="1:10" ht="67.5" x14ac:dyDescent="0.15">
      <c r="A95" s="17"/>
      <c r="B95" s="6" t="s">
        <v>226</v>
      </c>
      <c r="C95" s="17" t="s">
        <v>132</v>
      </c>
      <c r="D95" s="17" t="s">
        <v>157</v>
      </c>
      <c r="E95" s="9">
        <f>F95+G95</f>
        <v>0.107</v>
      </c>
      <c r="F95" s="9">
        <v>0</v>
      </c>
      <c r="G95" s="7">
        <v>0.107</v>
      </c>
      <c r="H95" s="73" t="s">
        <v>101</v>
      </c>
      <c r="I95" s="41" t="s">
        <v>731</v>
      </c>
      <c r="J95" s="24"/>
    </row>
    <row r="96" spans="1:10" ht="30" x14ac:dyDescent="0.15">
      <c r="A96" s="18" t="s">
        <v>203</v>
      </c>
      <c r="B96" s="18" t="s">
        <v>226</v>
      </c>
      <c r="C96" s="17" t="s">
        <v>132</v>
      </c>
      <c r="D96" s="18" t="s">
        <v>157</v>
      </c>
      <c r="E96" s="9">
        <f>F96+G96</f>
        <v>6.8380000000000003E-3</v>
      </c>
      <c r="F96" s="9">
        <v>0</v>
      </c>
      <c r="G96" s="19">
        <f>0.013*E62</f>
        <v>6.8380000000000003E-3</v>
      </c>
      <c r="H96" s="42" t="s">
        <v>101</v>
      </c>
      <c r="I96" s="41"/>
      <c r="J96" s="24"/>
    </row>
    <row r="97" spans="1:10" ht="22.5" x14ac:dyDescent="0.15">
      <c r="A97" s="17" t="s">
        <v>205</v>
      </c>
      <c r="B97" s="6"/>
      <c r="C97" s="17" t="s">
        <v>30</v>
      </c>
      <c r="D97" s="17" t="s">
        <v>157</v>
      </c>
      <c r="E97" s="9">
        <f>F97+G97</f>
        <v>0.29759999999999998</v>
      </c>
      <c r="F97" s="9">
        <f>0.1*2.4</f>
        <v>0.24</v>
      </c>
      <c r="G97" s="9">
        <f>0.024*2.4</f>
        <v>5.7599999999999998E-2</v>
      </c>
      <c r="H97" s="58" t="s">
        <v>101</v>
      </c>
      <c r="I97" s="41" t="s">
        <v>808</v>
      </c>
      <c r="J97" s="24"/>
    </row>
    <row r="98" spans="1:10" ht="22.5" x14ac:dyDescent="0.15">
      <c r="A98" s="17" t="s">
        <v>503</v>
      </c>
      <c r="B98" s="6"/>
      <c r="C98" s="17" t="s">
        <v>10</v>
      </c>
      <c r="D98" s="17" t="s">
        <v>157</v>
      </c>
      <c r="E98" s="9">
        <f>E97*1.05</f>
        <v>0.31247999999999998</v>
      </c>
      <c r="F98" s="9">
        <f>F97*1.05</f>
        <v>0.252</v>
      </c>
      <c r="G98" s="9">
        <f>G97*1.05</f>
        <v>6.0479999999999999E-2</v>
      </c>
      <c r="H98" s="58"/>
      <c r="I98" s="41" t="s">
        <v>808</v>
      </c>
      <c r="J98" s="24"/>
    </row>
    <row r="99" spans="1:10" ht="22.5" x14ac:dyDescent="0.15">
      <c r="A99" s="17" t="s">
        <v>503</v>
      </c>
      <c r="B99" s="6"/>
      <c r="C99" s="17" t="s">
        <v>49</v>
      </c>
      <c r="D99" s="17" t="s">
        <v>157</v>
      </c>
      <c r="E99" s="9">
        <f>E97*0.92</f>
        <v>0.27379199999999998</v>
      </c>
      <c r="F99" s="9">
        <f>F97*0.92</f>
        <v>0.2208</v>
      </c>
      <c r="G99" s="9">
        <f>G97*0.92</f>
        <v>5.2991999999999997E-2</v>
      </c>
      <c r="H99" s="58"/>
      <c r="I99" s="41" t="s">
        <v>808</v>
      </c>
      <c r="J99" s="24"/>
    </row>
    <row r="100" spans="1:10" ht="33.75" x14ac:dyDescent="0.15">
      <c r="A100" s="17" t="s">
        <v>504</v>
      </c>
      <c r="B100" s="6"/>
      <c r="C100" s="18" t="s">
        <v>30</v>
      </c>
      <c r="D100" s="18" t="s">
        <v>208</v>
      </c>
      <c r="E100" s="7">
        <f>0.033</f>
        <v>3.3000000000000002E-2</v>
      </c>
      <c r="F100" s="7">
        <v>2.7E-2</v>
      </c>
      <c r="G100" s="7">
        <f>E100-F100</f>
        <v>6.0000000000000019E-3</v>
      </c>
      <c r="H100" s="42" t="s">
        <v>101</v>
      </c>
      <c r="I100" s="41" t="s">
        <v>809</v>
      </c>
      <c r="J100" s="24"/>
    </row>
    <row r="101" spans="1:10" ht="30" x14ac:dyDescent="0.25">
      <c r="A101" s="27"/>
      <c r="B101" s="15"/>
      <c r="C101" s="18" t="s">
        <v>30</v>
      </c>
      <c r="D101" s="18" t="s">
        <v>157</v>
      </c>
      <c r="E101" s="7">
        <f>0.033*31.6</f>
        <v>1.0428000000000002</v>
      </c>
      <c r="F101" s="7">
        <f>0.027*31.6</f>
        <v>0.85320000000000007</v>
      </c>
      <c r="G101" s="7">
        <f>E101-F101</f>
        <v>0.1896000000000001</v>
      </c>
      <c r="H101" s="42" t="s">
        <v>101</v>
      </c>
      <c r="I101" s="47"/>
      <c r="J101" s="24"/>
    </row>
    <row r="102" spans="1:10" ht="33.75" x14ac:dyDescent="0.15">
      <c r="A102" s="18" t="s">
        <v>217</v>
      </c>
      <c r="B102" s="10"/>
      <c r="C102" s="18"/>
      <c r="D102" s="17" t="s">
        <v>208</v>
      </c>
      <c r="E102" s="7">
        <v>6.0999999999999999E-2</v>
      </c>
      <c r="F102" s="11">
        <v>2.5000000000000001E-2</v>
      </c>
      <c r="G102" s="7">
        <f>E102-F102</f>
        <v>3.5999999999999997E-2</v>
      </c>
      <c r="H102" s="42" t="s">
        <v>101</v>
      </c>
      <c r="I102" s="41" t="s">
        <v>775</v>
      </c>
      <c r="J102" s="24"/>
    </row>
    <row r="103" spans="1:10" ht="56.25" x14ac:dyDescent="0.15">
      <c r="A103" s="17" t="s">
        <v>222</v>
      </c>
      <c r="B103" s="6" t="s">
        <v>223</v>
      </c>
      <c r="C103" s="17" t="s">
        <v>182</v>
      </c>
      <c r="D103" s="17" t="s">
        <v>208</v>
      </c>
      <c r="E103" s="8">
        <f t="shared" ref="E103:E112" si="1">F103+G103</f>
        <v>3.9E-2</v>
      </c>
      <c r="F103" s="8">
        <v>5.0000000000000001E-3</v>
      </c>
      <c r="G103" s="8">
        <v>3.4000000000000002E-2</v>
      </c>
      <c r="H103" s="58" t="s">
        <v>101</v>
      </c>
      <c r="I103" s="41" t="s">
        <v>810</v>
      </c>
      <c r="J103" s="24"/>
    </row>
    <row r="104" spans="1:10" ht="78.75" x14ac:dyDescent="0.15">
      <c r="A104" s="17"/>
      <c r="B104" s="6" t="s">
        <v>645</v>
      </c>
      <c r="C104" s="17" t="s">
        <v>182</v>
      </c>
      <c r="D104" s="17" t="s">
        <v>208</v>
      </c>
      <c r="E104" s="8">
        <f t="shared" si="1"/>
        <v>6.5000000000000002E-2</v>
      </c>
      <c r="F104" s="8">
        <v>1.9E-2</v>
      </c>
      <c r="G104" s="8">
        <v>4.5999999999999999E-2</v>
      </c>
      <c r="H104" s="58" t="s">
        <v>101</v>
      </c>
      <c r="I104" s="41" t="s">
        <v>811</v>
      </c>
      <c r="J104" s="24"/>
    </row>
    <row r="105" spans="1:10" ht="45" x14ac:dyDescent="0.15">
      <c r="A105" s="17"/>
      <c r="B105" s="6" t="s">
        <v>812</v>
      </c>
      <c r="C105" s="17"/>
      <c r="D105" s="17" t="s">
        <v>208</v>
      </c>
      <c r="E105" s="8">
        <f t="shared" si="1"/>
        <v>3.1E-2</v>
      </c>
      <c r="F105" s="9">
        <v>0</v>
      </c>
      <c r="G105" s="8">
        <v>3.1E-2</v>
      </c>
      <c r="H105" s="58" t="s">
        <v>101</v>
      </c>
      <c r="I105" s="41" t="s">
        <v>813</v>
      </c>
      <c r="J105" s="24"/>
    </row>
    <row r="106" spans="1:10" ht="45" x14ac:dyDescent="0.15">
      <c r="A106" s="17"/>
      <c r="B106" s="6" t="s">
        <v>814</v>
      </c>
      <c r="C106" s="17"/>
      <c r="D106" s="17" t="s">
        <v>208</v>
      </c>
      <c r="E106" s="8">
        <f t="shared" si="1"/>
        <v>2.5999999999999999E-2</v>
      </c>
      <c r="F106" s="9">
        <v>0</v>
      </c>
      <c r="G106" s="8">
        <v>2.5999999999999999E-2</v>
      </c>
      <c r="H106" s="58" t="s">
        <v>101</v>
      </c>
      <c r="I106" s="41" t="s">
        <v>815</v>
      </c>
      <c r="J106" s="24"/>
    </row>
    <row r="107" spans="1:10" ht="45" x14ac:dyDescent="0.15">
      <c r="A107" s="17" t="s">
        <v>518</v>
      </c>
      <c r="B107" s="17" t="s">
        <v>650</v>
      </c>
      <c r="C107" s="17" t="s">
        <v>651</v>
      </c>
      <c r="D107" s="17" t="s">
        <v>208</v>
      </c>
      <c r="E107" s="9">
        <f t="shared" si="1"/>
        <v>0.14000000000000001</v>
      </c>
      <c r="F107" s="8">
        <v>0.113</v>
      </c>
      <c r="G107" s="8">
        <v>2.7E-2</v>
      </c>
      <c r="H107" s="58" t="s">
        <v>101</v>
      </c>
      <c r="I107" s="41" t="s">
        <v>816</v>
      </c>
      <c r="J107" s="24"/>
    </row>
    <row r="108" spans="1:10" ht="45" x14ac:dyDescent="0.15">
      <c r="A108" s="17"/>
      <c r="B108" s="6" t="s">
        <v>653</v>
      </c>
      <c r="C108" s="17" t="s">
        <v>651</v>
      </c>
      <c r="D108" s="17" t="s">
        <v>208</v>
      </c>
      <c r="E108" s="9">
        <f t="shared" si="1"/>
        <v>0.13500000000000001</v>
      </c>
      <c r="F108" s="8">
        <v>0.109</v>
      </c>
      <c r="G108" s="8">
        <v>2.5999999999999999E-2</v>
      </c>
      <c r="H108" s="58" t="s">
        <v>101</v>
      </c>
      <c r="I108" s="41" t="s">
        <v>816</v>
      </c>
      <c r="J108" s="24"/>
    </row>
    <row r="109" spans="1:10" ht="45" x14ac:dyDescent="0.15">
      <c r="A109" s="17"/>
      <c r="B109" s="6" t="s">
        <v>655</v>
      </c>
      <c r="C109" s="17" t="s">
        <v>651</v>
      </c>
      <c r="D109" s="17" t="s">
        <v>208</v>
      </c>
      <c r="E109" s="9">
        <f t="shared" si="1"/>
        <v>0.14599999999999999</v>
      </c>
      <c r="F109" s="8">
        <v>0.11799999999999999</v>
      </c>
      <c r="G109" s="8">
        <v>2.8000000000000001E-2</v>
      </c>
      <c r="H109" s="58" t="s">
        <v>101</v>
      </c>
      <c r="I109" s="41" t="s">
        <v>816</v>
      </c>
      <c r="J109" s="24"/>
    </row>
    <row r="110" spans="1:10" ht="45" x14ac:dyDescent="0.15">
      <c r="A110" s="18"/>
      <c r="B110" s="18" t="s">
        <v>650</v>
      </c>
      <c r="C110" s="18" t="s">
        <v>226</v>
      </c>
      <c r="D110" s="18" t="s">
        <v>208</v>
      </c>
      <c r="E110" s="7">
        <f t="shared" si="1"/>
        <v>0.13442222222222222</v>
      </c>
      <c r="F110" s="7">
        <v>0</v>
      </c>
      <c r="G110" s="7">
        <f>(2.3/9)*E62</f>
        <v>0.13442222222222222</v>
      </c>
      <c r="H110" s="58" t="s">
        <v>101</v>
      </c>
      <c r="I110" s="41" t="s">
        <v>817</v>
      </c>
      <c r="J110" s="24"/>
    </row>
    <row r="111" spans="1:10" ht="45" x14ac:dyDescent="0.15">
      <c r="A111" s="17" t="s">
        <v>238</v>
      </c>
      <c r="B111" s="6" t="s">
        <v>226</v>
      </c>
      <c r="C111" s="17"/>
      <c r="D111" s="17" t="s">
        <v>208</v>
      </c>
      <c r="E111" s="7">
        <f t="shared" si="1"/>
        <v>9.468E-2</v>
      </c>
      <c r="F111" s="9">
        <v>0</v>
      </c>
      <c r="G111" s="9">
        <f>0.18*E62</f>
        <v>9.468E-2</v>
      </c>
      <c r="H111" s="58" t="s">
        <v>101</v>
      </c>
      <c r="I111" s="41" t="s">
        <v>818</v>
      </c>
      <c r="J111" s="24"/>
    </row>
    <row r="112" spans="1:10" ht="45" x14ac:dyDescent="0.15">
      <c r="A112" s="17" t="s">
        <v>240</v>
      </c>
      <c r="B112" s="6" t="s">
        <v>226</v>
      </c>
      <c r="C112" s="17"/>
      <c r="D112" s="17" t="s">
        <v>208</v>
      </c>
      <c r="E112" s="7">
        <f t="shared" si="1"/>
        <v>8.4159999999999999E-2</v>
      </c>
      <c r="F112" s="9">
        <v>0</v>
      </c>
      <c r="G112" s="9">
        <f>0.16*E62</f>
        <v>8.4159999999999999E-2</v>
      </c>
      <c r="H112" s="58" t="s">
        <v>101</v>
      </c>
      <c r="I112" s="41" t="s">
        <v>819</v>
      </c>
      <c r="J112" s="24"/>
    </row>
    <row r="113" spans="1:10" ht="135" x14ac:dyDescent="0.15">
      <c r="A113" s="17" t="s">
        <v>244</v>
      </c>
      <c r="B113" s="6" t="s">
        <v>820</v>
      </c>
      <c r="C113" s="17"/>
      <c r="D113" s="17" t="s">
        <v>208</v>
      </c>
      <c r="E113" s="11">
        <v>0.29699999999999999</v>
      </c>
      <c r="F113" s="8">
        <v>0.27800000000000002</v>
      </c>
      <c r="G113" s="8">
        <f>E113-F113</f>
        <v>1.8999999999999961E-2</v>
      </c>
      <c r="H113" s="58" t="s">
        <v>101</v>
      </c>
      <c r="I113" s="41" t="s">
        <v>821</v>
      </c>
      <c r="J113" s="24"/>
    </row>
    <row r="114" spans="1:10" ht="135" x14ac:dyDescent="0.15">
      <c r="A114" s="30"/>
      <c r="B114" s="6" t="s">
        <v>822</v>
      </c>
      <c r="C114" s="17"/>
      <c r="D114" s="17" t="s">
        <v>208</v>
      </c>
      <c r="E114" s="7">
        <v>0.2</v>
      </c>
      <c r="F114" s="8">
        <v>0.187</v>
      </c>
      <c r="G114" s="8">
        <f>E114-F114</f>
        <v>1.3000000000000012E-2</v>
      </c>
      <c r="H114" s="58" t="s">
        <v>101</v>
      </c>
      <c r="I114" s="41" t="s">
        <v>823</v>
      </c>
      <c r="J114" s="24"/>
    </row>
    <row r="115" spans="1:10" ht="135" x14ac:dyDescent="0.15">
      <c r="A115" s="30"/>
      <c r="B115" s="207" t="s">
        <v>824</v>
      </c>
      <c r="C115" s="208"/>
      <c r="D115" s="17" t="s">
        <v>208</v>
      </c>
      <c r="E115" s="11">
        <v>0.14699999999999999</v>
      </c>
      <c r="F115" s="8">
        <v>0.13700000000000001</v>
      </c>
      <c r="G115" s="9">
        <f>E115-F115</f>
        <v>9.9999999999999811E-3</v>
      </c>
      <c r="H115" s="58" t="s">
        <v>101</v>
      </c>
      <c r="I115" s="41" t="s">
        <v>825</v>
      </c>
      <c r="J115" s="24"/>
    </row>
    <row r="116" spans="1:10" x14ac:dyDescent="0.15">
      <c r="A116" s="30" t="s">
        <v>254</v>
      </c>
      <c r="B116" s="24"/>
      <c r="C116" s="24"/>
      <c r="D116" s="26"/>
      <c r="E116" s="24"/>
      <c r="F116" s="24"/>
      <c r="G116" s="24"/>
      <c r="H116" s="48"/>
      <c r="I116" s="48"/>
      <c r="J116" s="24"/>
    </row>
    <row r="117" spans="1:10" ht="33.75" x14ac:dyDescent="0.15">
      <c r="A117" s="17" t="s">
        <v>661</v>
      </c>
      <c r="B117" s="17" t="s">
        <v>261</v>
      </c>
      <c r="C117" s="17" t="s">
        <v>826</v>
      </c>
      <c r="D117" s="17" t="s">
        <v>258</v>
      </c>
      <c r="E117" s="8">
        <v>0.29599999999999999</v>
      </c>
      <c r="F117" s="8"/>
      <c r="G117" s="8"/>
      <c r="H117" s="42" t="s">
        <v>103</v>
      </c>
      <c r="I117" s="41" t="s">
        <v>827</v>
      </c>
      <c r="J117" s="24"/>
    </row>
    <row r="118" spans="1:10" ht="33.75" x14ac:dyDescent="0.15">
      <c r="A118" s="30"/>
      <c r="B118" s="6"/>
      <c r="C118" s="17" t="s">
        <v>300</v>
      </c>
      <c r="D118" s="17" t="s">
        <v>258</v>
      </c>
      <c r="E118" s="9">
        <v>0.115</v>
      </c>
      <c r="F118" s="20"/>
      <c r="G118" s="20"/>
      <c r="H118" s="58" t="s">
        <v>103</v>
      </c>
      <c r="I118" s="41" t="s">
        <v>827</v>
      </c>
      <c r="J118" s="24"/>
    </row>
    <row r="119" spans="1:10" ht="33.75" x14ac:dyDescent="0.15">
      <c r="A119" s="30"/>
      <c r="B119" s="6"/>
      <c r="C119" s="25" t="s">
        <v>828</v>
      </c>
      <c r="D119" s="17" t="s">
        <v>258</v>
      </c>
      <c r="E119" s="9">
        <v>8.2000000000000003E-2</v>
      </c>
      <c r="F119" s="20"/>
      <c r="G119" s="20"/>
      <c r="H119" s="58" t="s">
        <v>103</v>
      </c>
      <c r="I119" s="41" t="s">
        <v>827</v>
      </c>
      <c r="J119" s="24"/>
    </row>
    <row r="120" spans="1:10" ht="22.5" x14ac:dyDescent="0.15">
      <c r="A120" s="30"/>
      <c r="B120" s="6" t="s">
        <v>222</v>
      </c>
      <c r="C120" s="17" t="s">
        <v>30</v>
      </c>
      <c r="D120" s="17" t="s">
        <v>258</v>
      </c>
      <c r="E120" s="9">
        <v>3.1E-2</v>
      </c>
      <c r="F120" s="20"/>
      <c r="G120" s="20"/>
      <c r="H120" s="58" t="s">
        <v>103</v>
      </c>
      <c r="I120" s="41" t="s">
        <v>829</v>
      </c>
      <c r="J120" s="24"/>
    </row>
    <row r="121" spans="1:10" ht="22.5" x14ac:dyDescent="0.15">
      <c r="A121" s="30"/>
      <c r="B121" s="6"/>
      <c r="C121" s="17" t="s">
        <v>226</v>
      </c>
      <c r="D121" s="17" t="s">
        <v>258</v>
      </c>
      <c r="E121" s="9">
        <v>2.5000000000000001E-2</v>
      </c>
      <c r="F121" s="20"/>
      <c r="G121" s="20"/>
      <c r="H121" s="58" t="s">
        <v>103</v>
      </c>
      <c r="I121" s="41" t="s">
        <v>829</v>
      </c>
      <c r="J121" s="24"/>
    </row>
    <row r="122" spans="1:10" ht="22.5" x14ac:dyDescent="0.15">
      <c r="A122" s="30"/>
      <c r="B122" s="6"/>
      <c r="C122" s="17" t="s">
        <v>275</v>
      </c>
      <c r="D122" s="17" t="s">
        <v>258</v>
      </c>
      <c r="E122" s="9">
        <v>2.7E-2</v>
      </c>
      <c r="F122" s="9"/>
      <c r="G122" s="9"/>
      <c r="H122" s="58" t="s">
        <v>103</v>
      </c>
      <c r="I122" s="41" t="s">
        <v>829</v>
      </c>
      <c r="J122" s="24"/>
    </row>
    <row r="123" spans="1:10" ht="33.75" x14ac:dyDescent="0.15">
      <c r="A123" s="30"/>
      <c r="B123" s="17" t="s">
        <v>277</v>
      </c>
      <c r="C123" s="17" t="s">
        <v>830</v>
      </c>
      <c r="D123" s="17" t="s">
        <v>258</v>
      </c>
      <c r="E123" s="9">
        <v>5.0999999999999997E-2</v>
      </c>
      <c r="F123" s="20"/>
      <c r="G123" s="20"/>
      <c r="H123" s="58" t="s">
        <v>103</v>
      </c>
      <c r="I123" s="41" t="s">
        <v>827</v>
      </c>
      <c r="J123" s="24"/>
    </row>
    <row r="124" spans="1:10" ht="33.75" x14ac:dyDescent="0.15">
      <c r="A124" s="30"/>
      <c r="B124" s="6"/>
      <c r="C124" s="17" t="s">
        <v>732</v>
      </c>
      <c r="D124" s="17" t="s">
        <v>258</v>
      </c>
      <c r="E124" s="9">
        <v>0.05</v>
      </c>
      <c r="F124" s="20"/>
      <c r="G124" s="20"/>
      <c r="H124" s="58" t="s">
        <v>103</v>
      </c>
      <c r="I124" s="41" t="s">
        <v>827</v>
      </c>
      <c r="J124" s="24"/>
    </row>
    <row r="125" spans="1:10" ht="33.75" x14ac:dyDescent="0.15">
      <c r="A125" s="30"/>
      <c r="B125" s="6"/>
      <c r="C125" s="17" t="s">
        <v>831</v>
      </c>
      <c r="D125" s="17" t="s">
        <v>258</v>
      </c>
      <c r="E125" s="9">
        <v>4.2999999999999997E-2</v>
      </c>
      <c r="F125" s="20"/>
      <c r="G125" s="20"/>
      <c r="H125" s="58" t="s">
        <v>103</v>
      </c>
      <c r="I125" s="41" t="s">
        <v>827</v>
      </c>
      <c r="J125" s="24"/>
    </row>
    <row r="126" spans="1:10" ht="33.75" x14ac:dyDescent="0.15">
      <c r="A126" s="30"/>
      <c r="B126" s="6"/>
      <c r="C126" s="17" t="s">
        <v>832</v>
      </c>
      <c r="D126" s="17" t="s">
        <v>258</v>
      </c>
      <c r="E126" s="9">
        <v>2.1999999999999999E-2</v>
      </c>
      <c r="F126" s="20"/>
      <c r="G126" s="20"/>
      <c r="H126" s="58" t="s">
        <v>103</v>
      </c>
      <c r="I126" s="41" t="s">
        <v>827</v>
      </c>
      <c r="J126" s="24"/>
    </row>
    <row r="127" spans="1:10" ht="33.75" x14ac:dyDescent="0.15">
      <c r="A127" s="30"/>
      <c r="B127" s="6" t="s">
        <v>287</v>
      </c>
      <c r="C127" s="17" t="s">
        <v>833</v>
      </c>
      <c r="D127" s="17" t="s">
        <v>258</v>
      </c>
      <c r="E127" s="8">
        <v>7.5999999999999998E-2</v>
      </c>
      <c r="F127" s="16"/>
      <c r="G127" s="16"/>
      <c r="H127" s="58" t="s">
        <v>103</v>
      </c>
      <c r="I127" s="41" t="s">
        <v>827</v>
      </c>
      <c r="J127" s="24"/>
    </row>
    <row r="128" spans="1:10" ht="33.75" x14ac:dyDescent="0.15">
      <c r="A128" s="30"/>
      <c r="B128" s="6"/>
      <c r="C128" s="17" t="s">
        <v>834</v>
      </c>
      <c r="D128" s="17" t="s">
        <v>258</v>
      </c>
      <c r="E128" s="8">
        <v>2.8000000000000001E-2</v>
      </c>
      <c r="F128" s="8"/>
      <c r="G128" s="8"/>
      <c r="H128" s="58" t="s">
        <v>103</v>
      </c>
      <c r="I128" s="41" t="s">
        <v>827</v>
      </c>
      <c r="J128" s="24"/>
    </row>
    <row r="129" spans="1:10" ht="33.75" x14ac:dyDescent="0.15">
      <c r="A129" s="30"/>
      <c r="B129" s="6"/>
      <c r="C129" s="17" t="s">
        <v>835</v>
      </c>
      <c r="D129" s="17" t="s">
        <v>258</v>
      </c>
      <c r="E129" s="8">
        <v>1.2999999999999999E-2</v>
      </c>
      <c r="F129" s="8"/>
      <c r="G129" s="8"/>
      <c r="H129" s="58" t="s">
        <v>103</v>
      </c>
      <c r="I129" s="41" t="s">
        <v>827</v>
      </c>
      <c r="J129" s="24"/>
    </row>
    <row r="130" spans="1:10" ht="30" x14ac:dyDescent="0.15">
      <c r="A130" s="18" t="s">
        <v>299</v>
      </c>
      <c r="B130" s="10" t="s">
        <v>256</v>
      </c>
      <c r="C130" s="18"/>
      <c r="D130" s="18" t="s">
        <v>258</v>
      </c>
      <c r="E130" s="11">
        <v>0.628</v>
      </c>
      <c r="F130" s="11"/>
      <c r="G130" s="11"/>
      <c r="H130" s="42" t="s">
        <v>103</v>
      </c>
      <c r="I130" s="41" t="s">
        <v>829</v>
      </c>
      <c r="J130" s="24"/>
    </row>
    <row r="131" spans="1:10" ht="33.75" x14ac:dyDescent="0.15">
      <c r="A131" s="30"/>
      <c r="B131" s="17" t="s">
        <v>261</v>
      </c>
      <c r="C131" s="17" t="s">
        <v>735</v>
      </c>
      <c r="D131" s="17" t="s">
        <v>258</v>
      </c>
      <c r="E131" s="8">
        <v>0.48099999999999998</v>
      </c>
      <c r="F131" s="8"/>
      <c r="G131" s="8"/>
      <c r="H131" s="58" t="s">
        <v>103</v>
      </c>
      <c r="I131" s="41" t="s">
        <v>827</v>
      </c>
      <c r="J131" s="24"/>
    </row>
    <row r="132" spans="1:10" ht="33.75" x14ac:dyDescent="0.15">
      <c r="A132" s="30"/>
      <c r="B132" s="6"/>
      <c r="C132" s="17" t="s">
        <v>736</v>
      </c>
      <c r="D132" s="17" t="s">
        <v>258</v>
      </c>
      <c r="E132" s="8">
        <v>0.29699999999999999</v>
      </c>
      <c r="F132" s="8"/>
      <c r="G132" s="8"/>
      <c r="H132" s="58" t="s">
        <v>103</v>
      </c>
      <c r="I132" s="41" t="s">
        <v>827</v>
      </c>
      <c r="J132" s="24"/>
    </row>
    <row r="133" spans="1:10" ht="33.75" x14ac:dyDescent="0.15">
      <c r="A133" s="30"/>
      <c r="B133" s="6"/>
      <c r="C133" s="17" t="s">
        <v>300</v>
      </c>
      <c r="D133" s="17" t="s">
        <v>258</v>
      </c>
      <c r="E133" s="9">
        <v>0.13200000000000001</v>
      </c>
      <c r="F133" s="16"/>
      <c r="G133" s="16"/>
      <c r="H133" s="58" t="s">
        <v>103</v>
      </c>
      <c r="I133" s="41" t="s">
        <v>827</v>
      </c>
      <c r="J133" s="24"/>
    </row>
    <row r="134" spans="1:10" ht="33.75" x14ac:dyDescent="0.15">
      <c r="A134" s="30"/>
      <c r="B134" s="6"/>
      <c r="C134" s="25" t="s">
        <v>836</v>
      </c>
      <c r="D134" s="17" t="s">
        <v>258</v>
      </c>
      <c r="E134" s="9">
        <v>0.1</v>
      </c>
      <c r="F134" s="16"/>
      <c r="G134" s="16"/>
      <c r="H134" s="58" t="s">
        <v>103</v>
      </c>
      <c r="I134" s="41" t="s">
        <v>827</v>
      </c>
      <c r="J134" s="24"/>
    </row>
    <row r="135" spans="1:10" ht="22.5" x14ac:dyDescent="0.15">
      <c r="A135" s="30"/>
      <c r="B135" s="6" t="s">
        <v>222</v>
      </c>
      <c r="C135" s="17" t="s">
        <v>30</v>
      </c>
      <c r="D135" s="17" t="s">
        <v>258</v>
      </c>
      <c r="E135" s="9">
        <v>2.5000000000000001E-2</v>
      </c>
      <c r="F135" s="16"/>
      <c r="G135" s="23"/>
      <c r="H135" s="58" t="s">
        <v>103</v>
      </c>
      <c r="I135" s="41" t="s">
        <v>829</v>
      </c>
      <c r="J135" s="24"/>
    </row>
    <row r="136" spans="1:10" ht="22.5" x14ac:dyDescent="0.15">
      <c r="A136" s="30"/>
      <c r="B136" s="6"/>
      <c r="C136" s="17" t="s">
        <v>226</v>
      </c>
      <c r="D136" s="17" t="s">
        <v>258</v>
      </c>
      <c r="E136" s="9">
        <v>0.02</v>
      </c>
      <c r="F136" s="16"/>
      <c r="G136" s="16"/>
      <c r="H136" s="58" t="s">
        <v>103</v>
      </c>
      <c r="I136" s="41" t="s">
        <v>829</v>
      </c>
      <c r="J136" s="24"/>
    </row>
    <row r="137" spans="1:10" ht="22.5" x14ac:dyDescent="0.15">
      <c r="A137" s="30"/>
      <c r="B137" s="6"/>
      <c r="C137" s="17" t="s">
        <v>275</v>
      </c>
      <c r="D137" s="17" t="s">
        <v>258</v>
      </c>
      <c r="E137" s="9">
        <v>2.1499999999999998E-2</v>
      </c>
      <c r="F137" s="8"/>
      <c r="G137" s="8"/>
      <c r="H137" s="58" t="s">
        <v>103</v>
      </c>
      <c r="I137" s="41" t="s">
        <v>829</v>
      </c>
      <c r="J137" s="24"/>
    </row>
    <row r="138" spans="1:10" ht="33.75" x14ac:dyDescent="0.15">
      <c r="A138" s="30"/>
      <c r="B138" s="17" t="s">
        <v>277</v>
      </c>
      <c r="C138" s="17" t="s">
        <v>837</v>
      </c>
      <c r="D138" s="17" t="s">
        <v>258</v>
      </c>
      <c r="E138" s="9">
        <v>4.4999999999999998E-2</v>
      </c>
      <c r="F138" s="8"/>
      <c r="G138" s="8"/>
      <c r="H138" s="58" t="s">
        <v>103</v>
      </c>
      <c r="I138" s="41" t="s">
        <v>827</v>
      </c>
      <c r="J138" s="24"/>
    </row>
    <row r="139" spans="1:10" ht="33.75" x14ac:dyDescent="0.15">
      <c r="A139" s="30"/>
      <c r="B139" s="6"/>
      <c r="C139" s="17" t="s">
        <v>838</v>
      </c>
      <c r="D139" s="17" t="s">
        <v>258</v>
      </c>
      <c r="E139" s="9">
        <v>5.5E-2</v>
      </c>
      <c r="F139" s="16"/>
      <c r="G139" s="16"/>
      <c r="H139" s="58" t="s">
        <v>103</v>
      </c>
      <c r="I139" s="41" t="s">
        <v>827</v>
      </c>
      <c r="J139" s="24"/>
    </row>
    <row r="140" spans="1:10" ht="33.75" x14ac:dyDescent="0.15">
      <c r="A140" s="30"/>
      <c r="B140" s="6"/>
      <c r="C140" s="17" t="s">
        <v>839</v>
      </c>
      <c r="D140" s="17" t="s">
        <v>258</v>
      </c>
      <c r="E140" s="9">
        <v>4.2000000000000003E-2</v>
      </c>
      <c r="F140" s="16"/>
      <c r="G140" s="16"/>
      <c r="H140" s="58" t="s">
        <v>103</v>
      </c>
      <c r="I140" s="41" t="s">
        <v>827</v>
      </c>
      <c r="J140" s="24"/>
    </row>
    <row r="141" spans="1:10" ht="33.75" x14ac:dyDescent="0.15">
      <c r="A141" s="30"/>
      <c r="B141" s="6"/>
      <c r="C141" s="17" t="s">
        <v>840</v>
      </c>
      <c r="D141" s="17" t="s">
        <v>258</v>
      </c>
      <c r="E141" s="9">
        <v>3.2000000000000001E-2</v>
      </c>
      <c r="F141" s="16"/>
      <c r="G141" s="16"/>
      <c r="H141" s="58" t="s">
        <v>103</v>
      </c>
      <c r="I141" s="41" t="s">
        <v>827</v>
      </c>
      <c r="J141" s="24"/>
    </row>
    <row r="142" spans="1:10" ht="33.75" x14ac:dyDescent="0.15">
      <c r="A142" s="30"/>
      <c r="B142" s="6" t="s">
        <v>287</v>
      </c>
      <c r="C142" s="17" t="s">
        <v>737</v>
      </c>
      <c r="D142" s="17" t="s">
        <v>258</v>
      </c>
      <c r="E142" s="9">
        <v>8.5999999999999993E-2</v>
      </c>
      <c r="F142" s="16"/>
      <c r="G142" s="16"/>
      <c r="H142" s="58" t="s">
        <v>103</v>
      </c>
      <c r="I142" s="41" t="s">
        <v>827</v>
      </c>
      <c r="J142" s="24"/>
    </row>
    <row r="143" spans="1:10" ht="33.75" x14ac:dyDescent="0.15">
      <c r="A143" s="30"/>
      <c r="B143" s="6"/>
      <c r="C143" s="17" t="s">
        <v>841</v>
      </c>
      <c r="D143" s="17" t="s">
        <v>258</v>
      </c>
      <c r="E143" s="9">
        <v>4.2000000000000003E-2</v>
      </c>
      <c r="F143" s="16"/>
      <c r="G143" s="16"/>
      <c r="H143" s="58" t="s">
        <v>103</v>
      </c>
      <c r="I143" s="41" t="s">
        <v>827</v>
      </c>
      <c r="J143" s="24"/>
    </row>
    <row r="144" spans="1:10" ht="33.75" x14ac:dyDescent="0.15">
      <c r="A144" s="30"/>
      <c r="B144" s="6"/>
      <c r="C144" s="17" t="s">
        <v>842</v>
      </c>
      <c r="D144" s="17" t="s">
        <v>258</v>
      </c>
      <c r="E144" s="9">
        <v>2.3E-2</v>
      </c>
      <c r="F144" s="16"/>
      <c r="G144" s="16"/>
      <c r="H144" s="58" t="s">
        <v>103</v>
      </c>
      <c r="I144" s="41" t="s">
        <v>827</v>
      </c>
      <c r="J144" s="24"/>
    </row>
    <row r="145" spans="1:11" x14ac:dyDescent="0.15">
      <c r="A145" s="30" t="s">
        <v>698</v>
      </c>
      <c r="B145" s="24"/>
      <c r="C145" s="24"/>
      <c r="D145" s="24"/>
      <c r="E145" s="24"/>
      <c r="F145" s="24"/>
      <c r="G145" s="24"/>
      <c r="H145" s="48"/>
      <c r="I145" s="48"/>
      <c r="J145" s="24"/>
    </row>
    <row r="146" spans="1:11" x14ac:dyDescent="0.15">
      <c r="A146" s="30"/>
      <c r="B146" s="6" t="s">
        <v>333</v>
      </c>
      <c r="C146" s="17"/>
      <c r="D146" s="6" t="s">
        <v>40</v>
      </c>
      <c r="E146" s="21">
        <v>1810</v>
      </c>
      <c r="F146" s="6"/>
      <c r="G146" s="8"/>
      <c r="H146" s="58" t="s">
        <v>843</v>
      </c>
      <c r="I146" s="234" t="s">
        <v>844</v>
      </c>
      <c r="J146" s="24"/>
    </row>
    <row r="147" spans="1:11" x14ac:dyDescent="0.15">
      <c r="A147" s="30"/>
      <c r="B147" s="6" t="s">
        <v>337</v>
      </c>
      <c r="C147" s="17"/>
      <c r="D147" s="6" t="s">
        <v>40</v>
      </c>
      <c r="E147" s="21">
        <v>1430</v>
      </c>
      <c r="F147" s="6"/>
      <c r="G147" s="8"/>
      <c r="H147" s="58" t="s">
        <v>843</v>
      </c>
      <c r="I147" s="235"/>
      <c r="J147" s="24"/>
    </row>
    <row r="148" spans="1:11" ht="15" x14ac:dyDescent="0.15">
      <c r="A148" s="32"/>
      <c r="B148" s="10" t="s">
        <v>336</v>
      </c>
      <c r="C148" s="18"/>
      <c r="D148" s="10" t="s">
        <v>40</v>
      </c>
      <c r="E148" s="11">
        <v>3500</v>
      </c>
      <c r="F148" s="10"/>
      <c r="G148" s="11"/>
      <c r="H148" s="42" t="s">
        <v>843</v>
      </c>
      <c r="I148" s="235"/>
      <c r="J148" s="24"/>
    </row>
    <row r="149" spans="1:11" ht="15" x14ac:dyDescent="0.15">
      <c r="A149" s="32"/>
      <c r="B149" s="10" t="s">
        <v>338</v>
      </c>
      <c r="C149" s="18"/>
      <c r="D149" s="10" t="s">
        <v>40</v>
      </c>
      <c r="E149" s="11">
        <v>4470</v>
      </c>
      <c r="F149" s="10"/>
      <c r="G149" s="11"/>
      <c r="H149" s="42" t="s">
        <v>843</v>
      </c>
      <c r="I149" s="235"/>
      <c r="J149" s="24"/>
    </row>
    <row r="150" spans="1:11" ht="15" x14ac:dyDescent="0.15">
      <c r="A150" s="32"/>
      <c r="B150" s="10" t="s">
        <v>335</v>
      </c>
      <c r="C150" s="18"/>
      <c r="D150" s="10" t="s">
        <v>40</v>
      </c>
      <c r="E150" s="11">
        <v>675</v>
      </c>
      <c r="F150" s="10"/>
      <c r="G150" s="11"/>
      <c r="H150" s="42" t="s">
        <v>843</v>
      </c>
      <c r="I150" s="235"/>
      <c r="J150" s="24"/>
    </row>
    <row r="151" spans="1:11" ht="67.5" x14ac:dyDescent="0.15">
      <c r="A151" s="30"/>
      <c r="B151" s="6" t="s">
        <v>342</v>
      </c>
      <c r="C151" s="17" t="s">
        <v>343</v>
      </c>
      <c r="D151" s="6" t="s">
        <v>40</v>
      </c>
      <c r="E151" s="21">
        <v>3921.6000000000004</v>
      </c>
      <c r="F151" s="6"/>
      <c r="G151" s="8"/>
      <c r="H151" s="58" t="s">
        <v>843</v>
      </c>
      <c r="I151" s="235"/>
      <c r="J151" s="24"/>
    </row>
    <row r="152" spans="1:11" ht="45" x14ac:dyDescent="0.15">
      <c r="A152" s="30"/>
      <c r="B152" s="6" t="s">
        <v>369</v>
      </c>
      <c r="C152" s="17" t="s">
        <v>370</v>
      </c>
      <c r="D152" s="6" t="s">
        <v>40</v>
      </c>
      <c r="E152" s="21">
        <v>3985</v>
      </c>
      <c r="F152" s="6"/>
      <c r="G152" s="8"/>
      <c r="H152" s="58" t="s">
        <v>843</v>
      </c>
      <c r="I152" s="235"/>
      <c r="J152" s="24"/>
    </row>
    <row r="153" spans="1:11" ht="56.25" x14ac:dyDescent="0.15">
      <c r="A153" s="30"/>
      <c r="B153" s="6" t="s">
        <v>347</v>
      </c>
      <c r="C153" s="17" t="s">
        <v>348</v>
      </c>
      <c r="D153" s="6" t="s">
        <v>40</v>
      </c>
      <c r="E153" s="21">
        <v>1773.85</v>
      </c>
      <c r="F153" s="6"/>
      <c r="G153" s="8"/>
      <c r="H153" s="58" t="s">
        <v>843</v>
      </c>
      <c r="I153" s="235"/>
      <c r="J153" s="24"/>
    </row>
    <row r="154" spans="1:11" ht="33.75" x14ac:dyDescent="0.15">
      <c r="A154" s="30"/>
      <c r="B154" s="6" t="s">
        <v>351</v>
      </c>
      <c r="C154" s="17" t="s">
        <v>352</v>
      </c>
      <c r="D154" s="6" t="s">
        <v>40</v>
      </c>
      <c r="E154" s="21">
        <v>2087.5</v>
      </c>
      <c r="F154" s="6"/>
      <c r="G154" s="8"/>
      <c r="H154" s="58" t="s">
        <v>843</v>
      </c>
      <c r="I154" s="236"/>
      <c r="J154" s="24"/>
    </row>
    <row r="155" spans="1:11" x14ac:dyDescent="0.15">
      <c r="A155" s="237"/>
      <c r="B155" s="238"/>
      <c r="C155" s="238"/>
      <c r="D155" s="238"/>
      <c r="E155" s="238"/>
      <c r="F155" s="238"/>
      <c r="G155" s="238"/>
      <c r="H155" s="238"/>
      <c r="I155" s="238"/>
      <c r="J155" s="239"/>
    </row>
    <row r="156" spans="1:11" ht="26.25" x14ac:dyDescent="0.15">
      <c r="A156" s="54"/>
      <c r="B156" s="57" t="s">
        <v>852</v>
      </c>
      <c r="C156" s="37"/>
      <c r="D156" s="38"/>
      <c r="E156" s="38"/>
      <c r="F156" s="38"/>
      <c r="G156" s="38"/>
      <c r="H156" s="43"/>
      <c r="I156" s="38"/>
      <c r="J156" s="39"/>
      <c r="K156" s="12"/>
    </row>
    <row r="157" spans="1:11" x14ac:dyDescent="0.15">
      <c r="A157" s="55" t="s">
        <v>853</v>
      </c>
      <c r="B157" s="240" t="s">
        <v>854</v>
      </c>
      <c r="C157" s="241"/>
      <c r="D157" s="241"/>
      <c r="E157" s="241"/>
      <c r="F157" s="241"/>
      <c r="G157" s="241"/>
      <c r="H157" s="241"/>
      <c r="I157" s="241"/>
      <c r="J157" s="242"/>
      <c r="K157" s="12"/>
    </row>
    <row r="158" spans="1:11" ht="11.25" customHeight="1" x14ac:dyDescent="0.15">
      <c r="A158" s="55" t="s">
        <v>855</v>
      </c>
      <c r="B158" s="231" t="s">
        <v>856</v>
      </c>
      <c r="C158" s="232"/>
      <c r="D158" s="232"/>
      <c r="E158" s="232"/>
      <c r="F158" s="232"/>
      <c r="G158" s="232"/>
      <c r="H158" s="232"/>
      <c r="I158" s="232"/>
      <c r="J158" s="233"/>
      <c r="K158" s="12"/>
    </row>
    <row r="159" spans="1:11" x14ac:dyDescent="0.15">
      <c r="A159" s="55" t="s">
        <v>857</v>
      </c>
      <c r="B159" s="60" t="s">
        <v>858</v>
      </c>
      <c r="C159" s="29"/>
      <c r="D159" s="61"/>
      <c r="E159" s="29"/>
      <c r="F159" s="29"/>
      <c r="G159" s="29"/>
      <c r="H159" s="59"/>
      <c r="I159" s="36"/>
      <c r="J159" s="44"/>
      <c r="K159" s="12"/>
    </row>
    <row r="160" spans="1:11" x14ac:dyDescent="0.15">
      <c r="A160" s="55" t="s">
        <v>859</v>
      </c>
      <c r="B160" s="60" t="s">
        <v>860</v>
      </c>
      <c r="C160" s="29"/>
      <c r="D160" s="61"/>
      <c r="E160" s="29"/>
      <c r="F160" s="29"/>
      <c r="G160" s="29"/>
      <c r="H160" s="59"/>
      <c r="I160" s="36"/>
      <c r="J160" s="44"/>
      <c r="K160" s="12"/>
    </row>
    <row r="161" spans="1:11" x14ac:dyDescent="0.15">
      <c r="A161" s="55" t="s">
        <v>861</v>
      </c>
      <c r="B161" s="60" t="s">
        <v>862</v>
      </c>
      <c r="C161" s="29"/>
      <c r="D161" s="61"/>
      <c r="E161" s="29"/>
      <c r="F161" s="29"/>
      <c r="G161" s="29"/>
      <c r="H161" s="59"/>
      <c r="I161" s="36"/>
      <c r="J161" s="44"/>
      <c r="K161" s="12"/>
    </row>
    <row r="162" spans="1:11" x14ac:dyDescent="0.15">
      <c r="A162" s="55" t="s">
        <v>863</v>
      </c>
      <c r="B162" s="60" t="s">
        <v>864</v>
      </c>
      <c r="C162" s="29"/>
      <c r="D162" s="61"/>
      <c r="E162" s="29"/>
      <c r="F162" s="29"/>
      <c r="G162" s="29"/>
      <c r="H162" s="59"/>
      <c r="I162" s="36"/>
      <c r="J162" s="44"/>
      <c r="K162" s="12"/>
    </row>
    <row r="163" spans="1:11" ht="45.75" customHeight="1" x14ac:dyDescent="0.15">
      <c r="A163" s="55" t="s">
        <v>865</v>
      </c>
      <c r="B163" s="231" t="s">
        <v>866</v>
      </c>
      <c r="C163" s="232"/>
      <c r="D163" s="232"/>
      <c r="E163" s="232"/>
      <c r="F163" s="232"/>
      <c r="G163" s="232"/>
      <c r="H163" s="232"/>
      <c r="I163" s="232"/>
      <c r="J163" s="233"/>
      <c r="K163" s="12"/>
    </row>
    <row r="164" spans="1:11" x14ac:dyDescent="0.15">
      <c r="A164" s="55" t="s">
        <v>867</v>
      </c>
      <c r="B164" s="60" t="s">
        <v>868</v>
      </c>
      <c r="C164" s="29"/>
      <c r="D164" s="61"/>
      <c r="E164" s="29"/>
      <c r="F164" s="29"/>
      <c r="G164" s="29"/>
      <c r="H164" s="59"/>
      <c r="I164" s="36"/>
      <c r="J164" s="44"/>
      <c r="K164" s="12"/>
    </row>
    <row r="165" spans="1:11" x14ac:dyDescent="0.15">
      <c r="A165" s="55" t="s">
        <v>869</v>
      </c>
      <c r="B165" s="60" t="s">
        <v>870</v>
      </c>
      <c r="C165" s="29"/>
      <c r="D165" s="61"/>
      <c r="E165" s="29"/>
      <c r="F165" s="29"/>
      <c r="G165" s="29"/>
      <c r="H165" s="59"/>
      <c r="I165" s="36"/>
      <c r="J165" s="44"/>
      <c r="K165" s="12"/>
    </row>
    <row r="166" spans="1:11" x14ac:dyDescent="0.15">
      <c r="A166" s="55" t="s">
        <v>871</v>
      </c>
      <c r="B166" s="60" t="s">
        <v>872</v>
      </c>
      <c r="C166" s="29"/>
      <c r="D166" s="61"/>
      <c r="E166" s="29"/>
      <c r="F166" s="29"/>
      <c r="G166" s="29"/>
      <c r="H166" s="59"/>
      <c r="I166" s="36"/>
      <c r="J166" s="44"/>
      <c r="K166" s="12"/>
    </row>
    <row r="167" spans="1:11" x14ac:dyDescent="0.15">
      <c r="A167" s="55" t="s">
        <v>873</v>
      </c>
      <c r="B167" s="60" t="s">
        <v>874</v>
      </c>
      <c r="C167" s="29"/>
      <c r="D167" s="61"/>
      <c r="E167" s="29"/>
      <c r="F167" s="29"/>
      <c r="G167" s="29"/>
      <c r="H167" s="59"/>
      <c r="I167" s="36"/>
      <c r="J167" s="44"/>
      <c r="K167" s="12"/>
    </row>
    <row r="168" spans="1:11" x14ac:dyDescent="0.15">
      <c r="A168" s="55" t="s">
        <v>875</v>
      </c>
      <c r="B168" s="60" t="s">
        <v>876</v>
      </c>
      <c r="C168" s="29"/>
      <c r="D168" s="61"/>
      <c r="E168" s="29"/>
      <c r="F168" s="29"/>
      <c r="G168" s="29"/>
      <c r="H168" s="59"/>
      <c r="I168" s="36"/>
      <c r="J168" s="44"/>
      <c r="K168" s="12"/>
    </row>
    <row r="169" spans="1:11" x14ac:dyDescent="0.15">
      <c r="A169" s="55" t="s">
        <v>877</v>
      </c>
      <c r="B169" s="60" t="s">
        <v>878</v>
      </c>
      <c r="C169" s="29"/>
      <c r="D169" s="61"/>
      <c r="E169" s="29"/>
      <c r="F169" s="29"/>
      <c r="G169" s="29"/>
      <c r="H169" s="59"/>
      <c r="I169" s="36"/>
      <c r="J169" s="44"/>
      <c r="K169" s="12"/>
    </row>
    <row r="170" spans="1:11" x14ac:dyDescent="0.15">
      <c r="A170" s="55" t="s">
        <v>879</v>
      </c>
      <c r="B170" s="60" t="s">
        <v>880</v>
      </c>
      <c r="C170" s="29"/>
      <c r="D170" s="29"/>
      <c r="E170" s="29"/>
      <c r="F170" s="29"/>
      <c r="G170" s="29"/>
      <c r="H170" s="59"/>
      <c r="I170" s="36"/>
      <c r="J170" s="44"/>
      <c r="K170" s="12"/>
    </row>
    <row r="171" spans="1:11" x14ac:dyDescent="0.15">
      <c r="A171" s="55" t="s">
        <v>881</v>
      </c>
      <c r="B171" s="60" t="s">
        <v>882</v>
      </c>
      <c r="C171" s="29"/>
      <c r="D171" s="29"/>
      <c r="E171" s="29"/>
      <c r="F171" s="29"/>
      <c r="G171" s="29"/>
      <c r="H171" s="59"/>
      <c r="I171" s="36"/>
      <c r="J171" s="44"/>
      <c r="K171" s="12"/>
    </row>
    <row r="172" spans="1:11" s="28" customFormat="1" ht="26.25" customHeight="1" x14ac:dyDescent="0.15">
      <c r="A172" s="55" t="s">
        <v>883</v>
      </c>
      <c r="B172" s="231" t="s">
        <v>884</v>
      </c>
      <c r="C172" s="232"/>
      <c r="D172" s="232"/>
      <c r="E172" s="232"/>
      <c r="F172" s="232"/>
      <c r="G172" s="232"/>
      <c r="H172" s="232"/>
      <c r="I172" s="232"/>
      <c r="J172" s="233"/>
      <c r="K172" s="12"/>
    </row>
    <row r="173" spans="1:11" s="28" customFormat="1" ht="24" customHeight="1" x14ac:dyDescent="0.15">
      <c r="A173" s="55" t="s">
        <v>885</v>
      </c>
      <c r="B173" s="231" t="s">
        <v>886</v>
      </c>
      <c r="C173" s="232"/>
      <c r="D173" s="232"/>
      <c r="E173" s="232"/>
      <c r="F173" s="232"/>
      <c r="G173" s="232"/>
      <c r="H173" s="232"/>
      <c r="I173" s="232"/>
      <c r="J173" s="233"/>
      <c r="K173" s="12"/>
    </row>
    <row r="174" spans="1:11" s="28" customFormat="1" ht="35.25" customHeight="1" x14ac:dyDescent="0.15">
      <c r="A174" s="55" t="s">
        <v>887</v>
      </c>
      <c r="B174" s="231" t="s">
        <v>888</v>
      </c>
      <c r="C174" s="232"/>
      <c r="D174" s="232"/>
      <c r="E174" s="232"/>
      <c r="F174" s="232"/>
      <c r="G174" s="232"/>
      <c r="H174" s="232"/>
      <c r="I174" s="232"/>
      <c r="J174" s="233"/>
      <c r="K174" s="12"/>
    </row>
    <row r="175" spans="1:11" s="28" customFormat="1" ht="27.75" customHeight="1" x14ac:dyDescent="0.15">
      <c r="A175" s="55" t="s">
        <v>889</v>
      </c>
      <c r="B175" s="231" t="s">
        <v>890</v>
      </c>
      <c r="C175" s="232"/>
      <c r="D175" s="232"/>
      <c r="E175" s="232"/>
      <c r="F175" s="232"/>
      <c r="G175" s="232"/>
      <c r="H175" s="232"/>
      <c r="I175" s="232"/>
      <c r="J175" s="233"/>
      <c r="K175" s="12"/>
    </row>
    <row r="176" spans="1:11" s="28" customFormat="1" ht="24.75" customHeight="1" x14ac:dyDescent="0.15">
      <c r="A176" s="55" t="s">
        <v>891</v>
      </c>
      <c r="B176" s="231" t="s">
        <v>892</v>
      </c>
      <c r="C176" s="232"/>
      <c r="D176" s="232"/>
      <c r="E176" s="232"/>
      <c r="F176" s="232"/>
      <c r="G176" s="232"/>
      <c r="H176" s="232"/>
      <c r="I176" s="232"/>
      <c r="J176" s="233"/>
      <c r="K176" s="12"/>
    </row>
    <row r="177" spans="1:11" s="28" customFormat="1" ht="25.5" customHeight="1" x14ac:dyDescent="0.15">
      <c r="A177" s="55" t="s">
        <v>893</v>
      </c>
      <c r="B177" s="231" t="s">
        <v>894</v>
      </c>
      <c r="C177" s="232"/>
      <c r="D177" s="232"/>
      <c r="E177" s="232"/>
      <c r="F177" s="232"/>
      <c r="G177" s="232"/>
      <c r="H177" s="232"/>
      <c r="I177" s="232"/>
      <c r="J177" s="233"/>
      <c r="K177" s="12"/>
    </row>
    <row r="178" spans="1:11" x14ac:dyDescent="0.15">
      <c r="A178" s="56" t="s">
        <v>895</v>
      </c>
      <c r="B178" s="62" t="s">
        <v>896</v>
      </c>
      <c r="C178" s="63"/>
      <c r="D178" s="63"/>
      <c r="E178" s="63"/>
      <c r="F178" s="63"/>
      <c r="G178" s="63"/>
      <c r="H178" s="77"/>
      <c r="I178" s="64"/>
      <c r="J178" s="65"/>
      <c r="K178" s="12"/>
    </row>
    <row r="179" spans="1:11" x14ac:dyDescent="0.15">
      <c r="A179" s="49"/>
      <c r="B179" s="29"/>
      <c r="C179" s="29"/>
      <c r="D179" s="29"/>
      <c r="E179" s="29"/>
      <c r="F179" s="29"/>
      <c r="G179" s="29"/>
      <c r="H179" s="59"/>
      <c r="I179" s="36"/>
      <c r="J179" s="29"/>
      <c r="K179" s="12"/>
    </row>
  </sheetData>
  <mergeCells count="24">
    <mergeCell ref="B175:J175"/>
    <mergeCell ref="A4:J4"/>
    <mergeCell ref="B173:J173"/>
    <mergeCell ref="B174:J174"/>
    <mergeCell ref="A3:J3"/>
    <mergeCell ref="B163:J163"/>
    <mergeCell ref="B172:J172"/>
    <mergeCell ref="B29:C29"/>
    <mergeCell ref="B176:J176"/>
    <mergeCell ref="B177:J177"/>
    <mergeCell ref="B11:C11"/>
    <mergeCell ref="B12:C12"/>
    <mergeCell ref="B13:C13"/>
    <mergeCell ref="B18:C18"/>
    <mergeCell ref="B42:C42"/>
    <mergeCell ref="B48:C48"/>
    <mergeCell ref="B49:C49"/>
    <mergeCell ref="B55:C55"/>
    <mergeCell ref="I146:I154"/>
    <mergeCell ref="A155:J155"/>
    <mergeCell ref="B157:J157"/>
    <mergeCell ref="B115:C115"/>
    <mergeCell ref="B71:C71"/>
    <mergeCell ref="B158:J158"/>
  </mergeCells>
  <pageMargins left="0.70866141732283472" right="0.70866141732283472" top="0.74803149606299213" bottom="0.74803149606299213" header="0.31496062992125984" footer="0.31496062992125984"/>
  <pageSetup paperSize="9" scale="53" fitToHeight="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2714-9344-4FD2-B84B-FD502FE10383}">
  <sheetPr>
    <pageSetUpPr fitToPage="1"/>
  </sheetPr>
  <dimension ref="A1:U212"/>
  <sheetViews>
    <sheetView zoomScale="85" zoomScaleNormal="85" workbookViewId="0">
      <pane xSplit="4" ySplit="2" topLeftCell="E3"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0" style="2" customWidth="1"/>
    <col min="4" max="4" width="15.25" style="2" customWidth="1"/>
    <col min="5" max="7" width="9" style="2"/>
    <col min="8" max="8" width="10.75" style="28" customWidth="1"/>
    <col min="9" max="9" width="70.375" style="28" customWidth="1"/>
    <col min="10" max="10" width="9" style="2"/>
    <col min="11" max="11" width="1.75" style="2" customWidth="1"/>
    <col min="12" max="12" width="9" style="2"/>
    <col min="13" max="13" width="27.5" style="2" customWidth="1"/>
    <col min="14" max="16384" width="9" style="2"/>
  </cols>
  <sheetData>
    <row r="1" spans="1:20" customForma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c r="M2" s="136"/>
    </row>
    <row r="3" spans="1:20" customFormat="1" x14ac:dyDescent="0.15">
      <c r="A3" s="113"/>
      <c r="B3" s="114"/>
      <c r="C3" s="114"/>
      <c r="D3" s="114"/>
      <c r="E3" s="114"/>
      <c r="F3" s="114"/>
      <c r="G3" s="114"/>
      <c r="H3" s="114"/>
      <c r="I3" s="114"/>
      <c r="J3" s="115"/>
      <c r="M3" s="134"/>
    </row>
    <row r="4" spans="1:20" s="70" customFormat="1" ht="179.25" customHeight="1" x14ac:dyDescent="0.15">
      <c r="A4" s="179" t="s">
        <v>918</v>
      </c>
      <c r="B4" s="180"/>
      <c r="C4" s="180"/>
      <c r="D4" s="180"/>
      <c r="E4" s="180"/>
      <c r="F4" s="180"/>
      <c r="G4" s="180"/>
      <c r="H4" s="180"/>
      <c r="I4" s="180"/>
      <c r="J4" s="181"/>
      <c r="M4" s="150"/>
      <c r="N4" s="134"/>
      <c r="P4" s="134"/>
    </row>
    <row r="5" spans="1:20" x14ac:dyDescent="0.15">
      <c r="A5" s="182" t="s">
        <v>9</v>
      </c>
      <c r="B5" s="183"/>
      <c r="C5" s="183"/>
      <c r="D5" s="183"/>
      <c r="E5" s="183"/>
      <c r="F5" s="183"/>
      <c r="G5" s="183"/>
      <c r="H5" s="183"/>
      <c r="I5" s="183"/>
      <c r="J5" s="184"/>
    </row>
    <row r="6" spans="1:20" ht="33.75" x14ac:dyDescent="0.15">
      <c r="A6" s="53"/>
      <c r="B6" s="91" t="s">
        <v>10</v>
      </c>
      <c r="C6" s="91" t="s">
        <v>11</v>
      </c>
      <c r="D6" s="91" t="s">
        <v>12</v>
      </c>
      <c r="E6" s="51">
        <v>2.8210000000000002</v>
      </c>
      <c r="F6" s="52">
        <v>2.1760000000000002</v>
      </c>
      <c r="G6" s="91">
        <v>0.64500000000000002</v>
      </c>
      <c r="H6" s="51" t="s">
        <v>13</v>
      </c>
      <c r="I6" s="95" t="s">
        <v>14</v>
      </c>
      <c r="J6" s="51" t="s">
        <v>15</v>
      </c>
      <c r="N6"/>
      <c r="O6"/>
      <c r="S6"/>
      <c r="T6"/>
    </row>
    <row r="7" spans="1:20" ht="22.5" x14ac:dyDescent="0.15">
      <c r="A7" s="53"/>
      <c r="B7" s="91" t="s">
        <v>10</v>
      </c>
      <c r="C7" s="91" t="s">
        <v>16</v>
      </c>
      <c r="D7" s="91" t="s">
        <v>12</v>
      </c>
      <c r="E7" s="51">
        <v>2.8839999999999999</v>
      </c>
      <c r="F7" s="52">
        <v>2.2330000000000001</v>
      </c>
      <c r="G7" s="91">
        <v>0.65100000000000002</v>
      </c>
      <c r="H7" s="91" t="s">
        <v>17</v>
      </c>
      <c r="I7" s="95" t="s">
        <v>18</v>
      </c>
      <c r="J7" s="51" t="s">
        <v>19</v>
      </c>
      <c r="N7"/>
      <c r="O7"/>
      <c r="S7"/>
      <c r="T7"/>
    </row>
    <row r="8" spans="1:20" ht="33.75" x14ac:dyDescent="0.15">
      <c r="A8" s="53"/>
      <c r="B8" s="91" t="s">
        <v>10</v>
      </c>
      <c r="C8" s="91" t="s">
        <v>20</v>
      </c>
      <c r="D8" s="91" t="s">
        <v>12</v>
      </c>
      <c r="E8" s="51">
        <v>3.073</v>
      </c>
      <c r="F8" s="52">
        <v>2.4140000000000001</v>
      </c>
      <c r="G8" s="91">
        <v>0.65900000000000003</v>
      </c>
      <c r="H8" s="51" t="s">
        <v>13</v>
      </c>
      <c r="I8" s="95" t="s">
        <v>21</v>
      </c>
      <c r="J8" s="51" t="s">
        <v>15</v>
      </c>
      <c r="N8"/>
      <c r="O8"/>
      <c r="S8"/>
      <c r="T8"/>
    </row>
    <row r="9" spans="1:20" ht="123.75" x14ac:dyDescent="0.15">
      <c r="A9" s="53"/>
      <c r="B9" s="91" t="s">
        <v>22</v>
      </c>
      <c r="C9" s="91" t="s">
        <v>23</v>
      </c>
      <c r="D9" s="91" t="s">
        <v>12</v>
      </c>
      <c r="E9" s="91">
        <v>0.55000000000000004</v>
      </c>
      <c r="F9" s="52">
        <v>2.8000000000000001E-2</v>
      </c>
      <c r="G9" s="91">
        <v>0.52200000000000002</v>
      </c>
      <c r="H9" s="51" t="s">
        <v>13</v>
      </c>
      <c r="I9" s="95" t="s">
        <v>24</v>
      </c>
      <c r="J9" s="51" t="s">
        <v>15</v>
      </c>
      <c r="M9" s="1"/>
      <c r="N9"/>
      <c r="O9"/>
      <c r="S9"/>
      <c r="T9"/>
    </row>
    <row r="10" spans="1:20" ht="135" x14ac:dyDescent="0.15">
      <c r="A10" s="53"/>
      <c r="B10" s="91" t="s">
        <v>22</v>
      </c>
      <c r="C10" s="91" t="s">
        <v>25</v>
      </c>
      <c r="D10" s="91" t="s">
        <v>12</v>
      </c>
      <c r="E10" s="51">
        <v>0.92800000000000005</v>
      </c>
      <c r="F10" s="52">
        <v>0.38600000000000001</v>
      </c>
      <c r="G10" s="91">
        <v>0.54200000000000004</v>
      </c>
      <c r="H10" s="51" t="s">
        <v>13</v>
      </c>
      <c r="I10" s="95" t="s">
        <v>26</v>
      </c>
      <c r="J10" s="51" t="s">
        <v>15</v>
      </c>
      <c r="M10"/>
      <c r="N10"/>
      <c r="O10"/>
      <c r="S10"/>
      <c r="T10"/>
    </row>
    <row r="11" spans="1:20" ht="33.75" x14ac:dyDescent="0.15">
      <c r="A11" s="53"/>
      <c r="B11" s="91" t="s">
        <v>27</v>
      </c>
      <c r="C11" s="91" t="s">
        <v>28</v>
      </c>
      <c r="D11" s="91" t="s">
        <v>12</v>
      </c>
      <c r="E11" s="51">
        <v>3.2559999999999998</v>
      </c>
      <c r="F11" s="52">
        <v>2.468</v>
      </c>
      <c r="G11" s="91">
        <v>0.78700000000000003</v>
      </c>
      <c r="H11" s="51" t="s">
        <v>13</v>
      </c>
      <c r="I11" s="95" t="s">
        <v>29</v>
      </c>
      <c r="J11" s="51" t="s">
        <v>15</v>
      </c>
      <c r="M11"/>
      <c r="N11"/>
      <c r="O11"/>
      <c r="S11"/>
      <c r="T11"/>
    </row>
    <row r="12" spans="1:20" ht="22.5" x14ac:dyDescent="0.1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22.5" x14ac:dyDescent="0.15">
      <c r="A13" s="53"/>
      <c r="B13" s="91" t="s">
        <v>30</v>
      </c>
      <c r="C13" s="91" t="s">
        <v>20</v>
      </c>
      <c r="D13" s="91" t="s">
        <v>12</v>
      </c>
      <c r="E13" s="51">
        <v>3.468</v>
      </c>
      <c r="F13" s="52">
        <v>2.6520000000000001</v>
      </c>
      <c r="G13" s="91">
        <v>0.81599999999999995</v>
      </c>
      <c r="H13" s="51" t="s">
        <v>13</v>
      </c>
      <c r="I13" s="95" t="s">
        <v>31</v>
      </c>
      <c r="J13" s="51" t="s">
        <v>15</v>
      </c>
      <c r="M13"/>
      <c r="N13"/>
      <c r="O13"/>
      <c r="S13"/>
      <c r="T13"/>
    </row>
    <row r="14" spans="1:20" ht="123.75" x14ac:dyDescent="0.15">
      <c r="A14" s="53"/>
      <c r="B14" s="91" t="s">
        <v>30</v>
      </c>
      <c r="C14" s="91" t="s">
        <v>32</v>
      </c>
      <c r="D14" s="91" t="s">
        <v>12</v>
      </c>
      <c r="E14" s="51">
        <v>0.34699999999999998</v>
      </c>
      <c r="F14" s="52">
        <v>3.2000000000000001E-2</v>
      </c>
      <c r="G14" s="91">
        <v>0.314</v>
      </c>
      <c r="H14" s="51" t="s">
        <v>13</v>
      </c>
      <c r="I14" s="95" t="s">
        <v>33</v>
      </c>
      <c r="J14" s="51" t="s">
        <v>15</v>
      </c>
      <c r="M14"/>
      <c r="N14"/>
      <c r="O14"/>
      <c r="S14"/>
      <c r="T14"/>
    </row>
    <row r="15" spans="1:20" ht="78.75" x14ac:dyDescent="0.15">
      <c r="A15" s="53"/>
      <c r="B15" s="91" t="s">
        <v>30</v>
      </c>
      <c r="C15" s="91" t="s">
        <v>34</v>
      </c>
      <c r="D15" s="91" t="s">
        <v>12</v>
      </c>
      <c r="E15" s="91">
        <v>0.437</v>
      </c>
      <c r="F15" s="95">
        <v>3.1E-2</v>
      </c>
      <c r="G15" s="91">
        <v>0.40600000000000003</v>
      </c>
      <c r="H15" s="51" t="s">
        <v>13</v>
      </c>
      <c r="I15" s="95" t="s">
        <v>35</v>
      </c>
      <c r="J15" s="51" t="s">
        <v>15</v>
      </c>
      <c r="M15"/>
      <c r="N15"/>
      <c r="O15"/>
      <c r="S15"/>
      <c r="T15"/>
    </row>
    <row r="16" spans="1:20" ht="33.75" x14ac:dyDescent="0.15">
      <c r="A16" s="53"/>
      <c r="B16" s="91" t="s">
        <v>30</v>
      </c>
      <c r="C16" s="91" t="s">
        <v>36</v>
      </c>
      <c r="D16" s="91" t="s">
        <v>12</v>
      </c>
      <c r="E16" s="51">
        <v>3.2679999999999998</v>
      </c>
      <c r="F16" s="52">
        <v>2.4649999999999999</v>
      </c>
      <c r="G16" s="91">
        <v>0.80300000000000005</v>
      </c>
      <c r="H16" s="51" t="s">
        <v>13</v>
      </c>
      <c r="I16" s="95" t="s">
        <v>37</v>
      </c>
      <c r="J16" s="51" t="s">
        <v>15</v>
      </c>
      <c r="M16"/>
      <c r="N16"/>
      <c r="O16"/>
      <c r="S16"/>
      <c r="T16"/>
    </row>
    <row r="17" spans="1:20" x14ac:dyDescent="0.15">
      <c r="A17" s="53"/>
      <c r="B17" s="91" t="s">
        <v>38</v>
      </c>
      <c r="C17" s="91" t="s">
        <v>39</v>
      </c>
      <c r="D17" s="91" t="s">
        <v>40</v>
      </c>
      <c r="E17" s="51">
        <v>2.6080000000000001</v>
      </c>
      <c r="F17" s="52">
        <v>2.2549999999999999</v>
      </c>
      <c r="G17" s="91">
        <v>0.35299999999999998</v>
      </c>
      <c r="H17" s="51" t="s">
        <v>41</v>
      </c>
      <c r="I17" s="95" t="s">
        <v>42</v>
      </c>
      <c r="J17" s="51" t="s">
        <v>15</v>
      </c>
      <c r="M17"/>
      <c r="N17"/>
      <c r="O17"/>
      <c r="S17"/>
      <c r="T17"/>
    </row>
    <row r="18" spans="1:20" ht="78.75" x14ac:dyDescent="0.15">
      <c r="A18" s="53"/>
      <c r="B18" s="91" t="s">
        <v>43</v>
      </c>
      <c r="C18" s="91" t="s">
        <v>44</v>
      </c>
      <c r="D18" s="91" t="s">
        <v>40</v>
      </c>
      <c r="E18" s="51">
        <v>1.024</v>
      </c>
      <c r="F18" s="91">
        <v>0.112</v>
      </c>
      <c r="G18" s="52">
        <v>0.91200000000000003</v>
      </c>
      <c r="H18" s="51" t="s">
        <v>41</v>
      </c>
      <c r="I18" s="95" t="s">
        <v>45</v>
      </c>
      <c r="J18" s="51" t="s">
        <v>15</v>
      </c>
      <c r="M18"/>
      <c r="N18"/>
      <c r="O18"/>
      <c r="S18"/>
      <c r="T18"/>
    </row>
    <row r="19" spans="1:20" ht="56.25" x14ac:dyDescent="0.1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12.5" x14ac:dyDescent="0.15">
      <c r="A20" s="53"/>
      <c r="B20" s="91" t="s">
        <v>46</v>
      </c>
      <c r="C20" s="91" t="s">
        <v>44</v>
      </c>
      <c r="D20" s="91" t="s">
        <v>40</v>
      </c>
      <c r="E20" s="51">
        <v>1.431</v>
      </c>
      <c r="F20" s="52">
        <v>0.17599999999999999</v>
      </c>
      <c r="G20" s="91">
        <v>1.254</v>
      </c>
      <c r="H20" s="51" t="s">
        <v>17</v>
      </c>
      <c r="I20" s="95" t="s">
        <v>48</v>
      </c>
      <c r="J20" s="51" t="s">
        <v>19</v>
      </c>
      <c r="M20"/>
      <c r="N20"/>
      <c r="O20"/>
      <c r="S20"/>
      <c r="T20"/>
    </row>
    <row r="21" spans="1:20" x14ac:dyDescent="0.15">
      <c r="A21" s="53"/>
      <c r="B21" s="91" t="s">
        <v>49</v>
      </c>
      <c r="C21" s="91" t="s">
        <v>20</v>
      </c>
      <c r="D21" s="91" t="s">
        <v>12</v>
      </c>
      <c r="E21" s="51">
        <v>1.802</v>
      </c>
      <c r="F21" s="52">
        <v>1.635</v>
      </c>
      <c r="G21" s="91">
        <v>0.16700000000000001</v>
      </c>
      <c r="H21" s="51" t="s">
        <v>13</v>
      </c>
      <c r="I21" s="95" t="s">
        <v>50</v>
      </c>
      <c r="J21" s="51" t="s">
        <v>15</v>
      </c>
      <c r="M21"/>
      <c r="N21"/>
      <c r="O21"/>
      <c r="S21"/>
      <c r="T21"/>
    </row>
    <row r="22" spans="1:20" ht="78.75" x14ac:dyDescent="0.15">
      <c r="A22" s="53"/>
      <c r="B22" s="91" t="s">
        <v>51</v>
      </c>
      <c r="C22" s="91"/>
      <c r="D22" s="91" t="s">
        <v>40</v>
      </c>
      <c r="E22" s="51">
        <v>12.516</v>
      </c>
      <c r="F22" s="52">
        <v>0</v>
      </c>
      <c r="G22" s="91">
        <v>12.516</v>
      </c>
      <c r="H22" s="51" t="s">
        <v>41</v>
      </c>
      <c r="I22" s="112" t="s">
        <v>52</v>
      </c>
      <c r="J22" s="51" t="s">
        <v>15</v>
      </c>
      <c r="M22" s="135"/>
      <c r="N22"/>
      <c r="O22"/>
      <c r="S22"/>
      <c r="T22"/>
    </row>
    <row r="23" spans="1:20" ht="78.75" x14ac:dyDescent="0.15">
      <c r="A23" s="53"/>
      <c r="B23" s="91" t="s">
        <v>53</v>
      </c>
      <c r="C23" s="91"/>
      <c r="D23" s="91" t="s">
        <v>40</v>
      </c>
      <c r="E23" s="91">
        <v>1.1399999999999999</v>
      </c>
      <c r="F23" s="52">
        <v>0</v>
      </c>
      <c r="G23" s="91">
        <v>1.1399999999999999</v>
      </c>
      <c r="H23" s="51" t="s">
        <v>41</v>
      </c>
      <c r="I23" s="112" t="s">
        <v>54</v>
      </c>
      <c r="J23" s="51" t="s">
        <v>15</v>
      </c>
      <c r="M23" s="135"/>
      <c r="N23"/>
      <c r="O23"/>
      <c r="S23"/>
      <c r="T23"/>
    </row>
    <row r="24" spans="1:20" ht="67.5" x14ac:dyDescent="0.15">
      <c r="A24" s="53"/>
      <c r="B24" s="91" t="s">
        <v>55</v>
      </c>
      <c r="C24" s="91"/>
      <c r="D24" s="91" t="s">
        <v>12</v>
      </c>
      <c r="E24" s="51">
        <v>3.4359999999999999</v>
      </c>
      <c r="F24" s="52">
        <v>2.7189999999999999</v>
      </c>
      <c r="G24" s="91">
        <v>0.71699999999999997</v>
      </c>
      <c r="H24" s="91" t="s">
        <v>17</v>
      </c>
      <c r="I24" s="95" t="s">
        <v>56</v>
      </c>
      <c r="J24" s="51" t="s">
        <v>19</v>
      </c>
      <c r="M24"/>
      <c r="N24"/>
      <c r="O24"/>
      <c r="S24"/>
      <c r="T24"/>
    </row>
    <row r="25" spans="1:20" ht="45" x14ac:dyDescent="0.15">
      <c r="A25" s="53"/>
      <c r="B25" s="91" t="s">
        <v>57</v>
      </c>
      <c r="C25" s="91"/>
      <c r="D25" s="91" t="s">
        <v>12</v>
      </c>
      <c r="E25" s="51">
        <v>3.762</v>
      </c>
      <c r="F25" s="52">
        <v>3.11</v>
      </c>
      <c r="G25" s="91">
        <v>0.65200000000000002</v>
      </c>
      <c r="H25" s="91" t="s">
        <v>17</v>
      </c>
      <c r="I25" s="95" t="s">
        <v>58</v>
      </c>
      <c r="J25" s="51" t="s">
        <v>19</v>
      </c>
      <c r="M25"/>
      <c r="N25"/>
      <c r="O25"/>
      <c r="S25"/>
      <c r="T25" s="1"/>
    </row>
    <row r="26" spans="1:20" x14ac:dyDescent="0.15">
      <c r="A26" s="53"/>
      <c r="B26" s="91" t="s">
        <v>59</v>
      </c>
      <c r="C26" s="91" t="s">
        <v>60</v>
      </c>
      <c r="D26" s="91" t="s">
        <v>12</v>
      </c>
      <c r="E26" s="51">
        <v>3.2029999999999998</v>
      </c>
      <c r="F26" s="52">
        <v>2.5070000000000001</v>
      </c>
      <c r="G26" s="91">
        <v>0.69599999999999995</v>
      </c>
      <c r="H26" s="51" t="s">
        <v>13</v>
      </c>
      <c r="I26" s="95" t="s">
        <v>61</v>
      </c>
      <c r="J26" s="51" t="s">
        <v>15</v>
      </c>
      <c r="M26"/>
      <c r="N26"/>
      <c r="O26"/>
      <c r="S26"/>
      <c r="T26"/>
    </row>
    <row r="27" spans="1:20" ht="78.75" x14ac:dyDescent="0.15">
      <c r="A27" s="53"/>
      <c r="B27" s="91" t="s">
        <v>59</v>
      </c>
      <c r="C27" s="91" t="s">
        <v>62</v>
      </c>
      <c r="D27" s="91" t="s">
        <v>12</v>
      </c>
      <c r="E27" s="51">
        <v>1.6279999999999999</v>
      </c>
      <c r="F27" s="52">
        <v>1.7999999999999999E-2</v>
      </c>
      <c r="G27" s="91">
        <v>1.609</v>
      </c>
      <c r="H27" s="51" t="s">
        <v>13</v>
      </c>
      <c r="I27" s="95" t="s">
        <v>63</v>
      </c>
      <c r="J27" s="51" t="s">
        <v>15</v>
      </c>
      <c r="M27"/>
      <c r="N27"/>
      <c r="O27"/>
      <c r="S27"/>
      <c r="T27"/>
    </row>
    <row r="28" spans="1:20" x14ac:dyDescent="0.15">
      <c r="A28" s="185" t="s">
        <v>64</v>
      </c>
      <c r="B28" s="185"/>
      <c r="C28" s="185"/>
      <c r="D28" s="185"/>
      <c r="E28" s="185"/>
      <c r="F28" s="185"/>
      <c r="G28" s="185"/>
      <c r="H28" s="185"/>
      <c r="I28" s="185"/>
      <c r="J28" s="185"/>
    </row>
    <row r="29" spans="1:20" x14ac:dyDescent="0.15">
      <c r="A29" s="53"/>
      <c r="B29" s="177" t="s">
        <v>65</v>
      </c>
      <c r="C29" s="178"/>
      <c r="D29" s="51" t="s">
        <v>40</v>
      </c>
      <c r="E29" s="91"/>
      <c r="F29" s="91">
        <v>3.13</v>
      </c>
      <c r="G29" s="91"/>
      <c r="H29" s="51" t="s">
        <v>66</v>
      </c>
      <c r="I29" s="109" t="s">
        <v>899</v>
      </c>
      <c r="J29" s="51" t="s">
        <v>67</v>
      </c>
      <c r="M29" s="134"/>
    </row>
    <row r="30" spans="1:20" x14ac:dyDescent="0.15">
      <c r="A30" s="53"/>
      <c r="B30" s="177" t="s">
        <v>68</v>
      </c>
      <c r="C30" s="178"/>
      <c r="D30" s="51" t="s">
        <v>40</v>
      </c>
      <c r="E30" s="91"/>
      <c r="F30" s="91">
        <v>2.1179999999999999</v>
      </c>
      <c r="G30" s="91"/>
      <c r="H30" s="51" t="s">
        <v>66</v>
      </c>
      <c r="I30" s="109" t="s">
        <v>900</v>
      </c>
      <c r="J30" s="51" t="s">
        <v>67</v>
      </c>
      <c r="M30" s="137"/>
    </row>
    <row r="31" spans="1:20" x14ac:dyDescent="0.15">
      <c r="A31" s="53"/>
      <c r="B31" s="177" t="s">
        <v>69</v>
      </c>
      <c r="C31" s="178"/>
      <c r="D31" s="51" t="s">
        <v>40</v>
      </c>
      <c r="E31" s="91"/>
      <c r="F31" s="91">
        <v>2.8250000000000002</v>
      </c>
      <c r="G31" s="91"/>
      <c r="H31" s="51" t="s">
        <v>66</v>
      </c>
      <c r="I31" s="109" t="s">
        <v>901</v>
      </c>
      <c r="J31" s="51" t="s">
        <v>67</v>
      </c>
      <c r="M31" s="137"/>
    </row>
    <row r="32" spans="1:20" x14ac:dyDescent="0.15">
      <c r="A32" s="53"/>
      <c r="B32" s="177" t="s">
        <v>70</v>
      </c>
      <c r="C32" s="178"/>
      <c r="D32" s="51" t="s">
        <v>40</v>
      </c>
      <c r="E32" s="91"/>
      <c r="F32" s="91">
        <v>3.0990000000000002</v>
      </c>
      <c r="G32" s="91"/>
      <c r="H32" s="51" t="s">
        <v>66</v>
      </c>
      <c r="I32" s="109" t="s">
        <v>902</v>
      </c>
      <c r="J32" s="51" t="s">
        <v>67</v>
      </c>
      <c r="M32" s="137"/>
    </row>
    <row r="33" spans="1:15" x14ac:dyDescent="0.15">
      <c r="A33" s="53"/>
      <c r="B33" s="177" t="s">
        <v>71</v>
      </c>
      <c r="C33" s="178"/>
      <c r="D33" s="51" t="s">
        <v>40</v>
      </c>
      <c r="E33" s="91"/>
      <c r="F33" s="91">
        <v>2.7930000000000001</v>
      </c>
      <c r="G33" s="91"/>
      <c r="H33" s="51" t="s">
        <v>66</v>
      </c>
      <c r="I33" s="109" t="s">
        <v>903</v>
      </c>
      <c r="J33" s="51" t="s">
        <v>67</v>
      </c>
      <c r="M33" s="137"/>
    </row>
    <row r="34" spans="1:15" x14ac:dyDescent="0.15">
      <c r="A34" s="53"/>
      <c r="B34" s="177" t="s">
        <v>72</v>
      </c>
      <c r="C34" s="178"/>
      <c r="D34" s="51" t="s">
        <v>40</v>
      </c>
      <c r="E34" s="91"/>
      <c r="F34" s="91">
        <v>2.7839999999999998</v>
      </c>
      <c r="G34" s="91"/>
      <c r="H34" s="51" t="s">
        <v>66</v>
      </c>
      <c r="I34" s="109" t="s">
        <v>904</v>
      </c>
      <c r="J34" s="51" t="s">
        <v>67</v>
      </c>
      <c r="M34" s="137"/>
    </row>
    <row r="35" spans="1:15" x14ac:dyDescent="0.15">
      <c r="A35" s="53"/>
      <c r="B35" s="177" t="s">
        <v>73</v>
      </c>
      <c r="C35" s="178"/>
      <c r="D35" s="51" t="s">
        <v>40</v>
      </c>
      <c r="E35" s="91"/>
      <c r="F35" s="91">
        <v>3.2250000000000001</v>
      </c>
      <c r="G35" s="91"/>
      <c r="H35" s="51" t="s">
        <v>66</v>
      </c>
      <c r="I35" s="109" t="s">
        <v>901</v>
      </c>
      <c r="J35" s="51" t="s">
        <v>67</v>
      </c>
      <c r="M35" s="137"/>
    </row>
    <row r="36" spans="1:15" x14ac:dyDescent="0.15">
      <c r="A36" s="53"/>
      <c r="B36" s="177" t="s">
        <v>74</v>
      </c>
      <c r="C36" s="178"/>
      <c r="D36" s="51" t="s">
        <v>40</v>
      </c>
      <c r="E36" s="91"/>
      <c r="F36" s="91">
        <v>3.3809999999999998</v>
      </c>
      <c r="G36" s="91"/>
      <c r="H36" s="51" t="s">
        <v>66</v>
      </c>
      <c r="I36" s="109" t="s">
        <v>905</v>
      </c>
      <c r="J36" s="51" t="s">
        <v>67</v>
      </c>
      <c r="M36" s="137"/>
    </row>
    <row r="37" spans="1:15" x14ac:dyDescent="0.15">
      <c r="A37" s="53"/>
      <c r="B37" s="177" t="s">
        <v>75</v>
      </c>
      <c r="C37" s="178"/>
      <c r="D37" s="51" t="s">
        <v>40</v>
      </c>
      <c r="E37" s="91"/>
      <c r="F37" s="91">
        <v>3.0350000000000001</v>
      </c>
      <c r="G37" s="91"/>
      <c r="H37" s="51" t="s">
        <v>66</v>
      </c>
      <c r="I37" s="109" t="s">
        <v>906</v>
      </c>
      <c r="J37" s="51" t="s">
        <v>67</v>
      </c>
      <c r="M37" s="137"/>
    </row>
    <row r="38" spans="1:15" x14ac:dyDescent="0.15">
      <c r="A38" s="53"/>
      <c r="B38" s="177" t="s">
        <v>76</v>
      </c>
      <c r="C38" s="178"/>
      <c r="D38" s="51" t="s">
        <v>40</v>
      </c>
      <c r="E38" s="91"/>
      <c r="F38" s="91">
        <v>3.4319999999999999</v>
      </c>
      <c r="G38" s="91"/>
      <c r="H38" s="51" t="s">
        <v>66</v>
      </c>
      <c r="I38" s="109" t="s">
        <v>907</v>
      </c>
      <c r="J38" s="51" t="s">
        <v>67</v>
      </c>
      <c r="M38" s="137"/>
    </row>
    <row r="39" spans="1:15" x14ac:dyDescent="0.15">
      <c r="A39" s="53"/>
      <c r="B39" s="177" t="s">
        <v>77</v>
      </c>
      <c r="C39" s="178"/>
      <c r="D39" s="51" t="s">
        <v>40</v>
      </c>
      <c r="E39" s="91"/>
      <c r="F39" s="91">
        <v>3.1520000000000001</v>
      </c>
      <c r="G39" s="91"/>
      <c r="H39" s="51" t="s">
        <v>66</v>
      </c>
      <c r="I39" s="109" t="s">
        <v>908</v>
      </c>
      <c r="J39" s="51" t="s">
        <v>67</v>
      </c>
      <c r="M39" s="137"/>
    </row>
    <row r="40" spans="1:15" x14ac:dyDescent="0.15">
      <c r="A40" s="53"/>
      <c r="B40" s="177" t="s">
        <v>78</v>
      </c>
      <c r="C40" s="178"/>
      <c r="D40" s="51" t="s">
        <v>40</v>
      </c>
      <c r="E40" s="91"/>
      <c r="F40" s="91">
        <v>2.911</v>
      </c>
      <c r="G40" s="91"/>
      <c r="H40" s="51" t="s">
        <v>66</v>
      </c>
      <c r="I40" s="109" t="s">
        <v>904</v>
      </c>
      <c r="J40" s="51" t="s">
        <v>79</v>
      </c>
      <c r="L40" s="123">
        <f>64.4*45.2/1000</f>
        <v>2.9108800000000006</v>
      </c>
      <c r="M40" s="137"/>
    </row>
    <row r="41" spans="1:15" x14ac:dyDescent="0.15">
      <c r="A41" s="53"/>
      <c r="B41" s="177" t="s">
        <v>80</v>
      </c>
      <c r="C41" s="178"/>
      <c r="D41" s="51" t="s">
        <v>40</v>
      </c>
      <c r="E41" s="91"/>
      <c r="F41" s="91">
        <v>2.7930000000000001</v>
      </c>
      <c r="G41" s="91"/>
      <c r="H41" s="51" t="s">
        <v>66</v>
      </c>
      <c r="I41" s="109" t="s">
        <v>904</v>
      </c>
      <c r="J41" s="51" t="s">
        <v>79</v>
      </c>
      <c r="L41" s="96"/>
      <c r="M41" s="137"/>
    </row>
    <row r="42" spans="1:15" x14ac:dyDescent="0.15">
      <c r="A42" s="53"/>
      <c r="B42" s="177" t="s">
        <v>81</v>
      </c>
      <c r="C42" s="178"/>
      <c r="D42" s="51" t="s">
        <v>40</v>
      </c>
      <c r="E42" s="91"/>
      <c r="F42" s="91">
        <v>2.9470000000000001</v>
      </c>
      <c r="G42" s="91"/>
      <c r="H42" s="51" t="s">
        <v>66</v>
      </c>
      <c r="I42" s="109" t="s">
        <v>909</v>
      </c>
      <c r="J42" s="51" t="s">
        <v>67</v>
      </c>
      <c r="M42" s="137"/>
    </row>
    <row r="43" spans="1:15" x14ac:dyDescent="0.15">
      <c r="A43" s="53"/>
      <c r="B43" s="177" t="s">
        <v>82</v>
      </c>
      <c r="C43" s="178"/>
      <c r="D43" s="51" t="s">
        <v>40</v>
      </c>
      <c r="E43" s="91"/>
      <c r="F43" s="91">
        <v>2.88</v>
      </c>
      <c r="G43" s="91"/>
      <c r="H43" s="51" t="s">
        <v>66</v>
      </c>
      <c r="I43" s="109" t="s">
        <v>910</v>
      </c>
      <c r="J43" s="51" t="s">
        <v>67</v>
      </c>
      <c r="M43" s="137"/>
    </row>
    <row r="44" spans="1:15" x14ac:dyDescent="0.15">
      <c r="A44" s="53"/>
      <c r="B44" s="177" t="s">
        <v>83</v>
      </c>
      <c r="C44" s="178"/>
      <c r="D44" s="51" t="s">
        <v>40</v>
      </c>
      <c r="E44" s="91"/>
      <c r="F44" s="91">
        <v>2.6880000000000002</v>
      </c>
      <c r="G44" s="91"/>
      <c r="H44" s="51" t="s">
        <v>66</v>
      </c>
      <c r="I44" s="109" t="s">
        <v>911</v>
      </c>
      <c r="J44" s="51" t="s">
        <v>67</v>
      </c>
      <c r="M44" s="137"/>
    </row>
    <row r="45" spans="1:15" x14ac:dyDescent="0.15">
      <c r="A45" s="53"/>
      <c r="B45" s="177" t="s">
        <v>84</v>
      </c>
      <c r="C45" s="178"/>
      <c r="D45" s="51" t="s">
        <v>40</v>
      </c>
      <c r="E45" s="91"/>
      <c r="F45" s="91">
        <v>2.7280000000000002</v>
      </c>
      <c r="G45" s="91"/>
      <c r="H45" s="51" t="s">
        <v>66</v>
      </c>
      <c r="I45" s="109" t="s">
        <v>911</v>
      </c>
      <c r="J45" s="51" t="s">
        <v>67</v>
      </c>
      <c r="M45" s="137"/>
    </row>
    <row r="46" spans="1:15" x14ac:dyDescent="0.15">
      <c r="A46" s="53"/>
      <c r="B46" s="177" t="s">
        <v>85</v>
      </c>
      <c r="C46" s="178"/>
      <c r="D46" s="51" t="s">
        <v>40</v>
      </c>
      <c r="E46" s="91"/>
      <c r="F46" s="91">
        <v>2.5680000000000001</v>
      </c>
      <c r="G46" s="91"/>
      <c r="H46" s="51" t="s">
        <v>66</v>
      </c>
      <c r="I46" s="109" t="s">
        <v>911</v>
      </c>
      <c r="J46" s="51" t="s">
        <v>67</v>
      </c>
      <c r="M46" s="137"/>
    </row>
    <row r="47" spans="1:15" x14ac:dyDescent="0.15">
      <c r="A47" s="53"/>
      <c r="B47" s="177" t="s">
        <v>86</v>
      </c>
      <c r="C47" s="178"/>
      <c r="D47" s="51" t="s">
        <v>40</v>
      </c>
      <c r="E47" s="91"/>
      <c r="F47" s="111">
        <v>2.2989999999999999</v>
      </c>
      <c r="G47" s="91"/>
      <c r="H47" s="51" t="s">
        <v>66</v>
      </c>
      <c r="I47" s="109" t="s">
        <v>912</v>
      </c>
      <c r="J47" s="108" t="s">
        <v>87</v>
      </c>
      <c r="L47" s="96"/>
      <c r="M47" s="138"/>
      <c r="O47" s="96"/>
    </row>
    <row r="48" spans="1:15" x14ac:dyDescent="0.15">
      <c r="A48" s="53"/>
      <c r="B48" s="191" t="s">
        <v>88</v>
      </c>
      <c r="C48" s="192"/>
      <c r="D48" s="51" t="s">
        <v>40</v>
      </c>
      <c r="E48" s="91"/>
      <c r="F48" s="91">
        <v>1.8160000000000001</v>
      </c>
      <c r="G48" s="91"/>
      <c r="H48" s="51" t="s">
        <v>66</v>
      </c>
      <c r="I48" s="109" t="s">
        <v>913</v>
      </c>
      <c r="J48" s="51" t="s">
        <v>67</v>
      </c>
      <c r="M48" s="134"/>
    </row>
    <row r="49" spans="1:13" x14ac:dyDescent="0.15">
      <c r="A49" s="53"/>
      <c r="B49" s="177" t="s">
        <v>89</v>
      </c>
      <c r="C49" s="178"/>
      <c r="D49" s="51" t="s">
        <v>40</v>
      </c>
      <c r="E49" s="91"/>
      <c r="F49" s="91">
        <v>2.02</v>
      </c>
      <c r="G49" s="91"/>
      <c r="H49" s="51" t="s">
        <v>66</v>
      </c>
      <c r="I49" s="109" t="s">
        <v>914</v>
      </c>
      <c r="J49" s="51" t="s">
        <v>67</v>
      </c>
      <c r="M49" s="137"/>
    </row>
    <row r="50" spans="1:13" x14ac:dyDescent="0.15">
      <c r="A50" s="53"/>
      <c r="B50" s="191" t="s">
        <v>90</v>
      </c>
      <c r="C50" s="192"/>
      <c r="D50" s="51" t="s">
        <v>40</v>
      </c>
      <c r="E50" s="91"/>
      <c r="F50" s="91">
        <v>0.95199999999999996</v>
      </c>
      <c r="G50" s="91"/>
      <c r="H50" s="51" t="s">
        <v>66</v>
      </c>
      <c r="I50" s="109" t="s">
        <v>915</v>
      </c>
      <c r="J50" s="51" t="s">
        <v>67</v>
      </c>
      <c r="M50" s="134"/>
    </row>
    <row r="51" spans="1:13" x14ac:dyDescent="0.15">
      <c r="A51" s="53"/>
      <c r="B51" s="177" t="s">
        <v>91</v>
      </c>
      <c r="C51" s="178"/>
      <c r="D51" s="51" t="s">
        <v>40</v>
      </c>
      <c r="E51" s="91"/>
      <c r="F51" s="91">
        <v>1.0349999999999999</v>
      </c>
      <c r="G51" s="91"/>
      <c r="H51" s="51" t="s">
        <v>66</v>
      </c>
      <c r="I51" s="109" t="s">
        <v>916</v>
      </c>
      <c r="J51" s="51" t="s">
        <v>67</v>
      </c>
      <c r="M51" s="137"/>
    </row>
    <row r="52" spans="1:13" ht="25.5" customHeight="1" x14ac:dyDescent="0.15">
      <c r="A52" s="53"/>
      <c r="B52" s="193" t="s">
        <v>92</v>
      </c>
      <c r="C52" s="194"/>
      <c r="D52" s="51" t="s">
        <v>40</v>
      </c>
      <c r="E52" s="91"/>
      <c r="F52" s="91">
        <v>2.0179999999999998</v>
      </c>
      <c r="G52" s="91"/>
      <c r="H52" s="51" t="s">
        <v>66</v>
      </c>
      <c r="I52" s="109" t="s">
        <v>917</v>
      </c>
      <c r="J52" s="51" t="s">
        <v>67</v>
      </c>
      <c r="M52" s="134"/>
    </row>
    <row r="53" spans="1:13" ht="101.25" x14ac:dyDescent="0.15">
      <c r="A53" s="53"/>
      <c r="B53" s="177" t="s">
        <v>93</v>
      </c>
      <c r="C53" s="178"/>
      <c r="D53" s="51" t="s">
        <v>94</v>
      </c>
      <c r="E53" s="111">
        <f>G53+F53</f>
        <v>2.1339999999999999</v>
      </c>
      <c r="F53" s="111">
        <v>1.7789999999999999</v>
      </c>
      <c r="G53" s="111">
        <v>0.35499999999999998</v>
      </c>
      <c r="H53" s="51" t="s">
        <v>95</v>
      </c>
      <c r="I53" s="109" t="s">
        <v>96</v>
      </c>
      <c r="J53" s="108" t="s">
        <v>87</v>
      </c>
      <c r="L53" s="96"/>
      <c r="M53" s="137"/>
    </row>
    <row r="54" spans="1:13" ht="112.5" x14ac:dyDescent="0.15">
      <c r="A54" s="53"/>
      <c r="B54" s="186" t="s">
        <v>93</v>
      </c>
      <c r="C54" s="187"/>
      <c r="D54" s="51" t="s">
        <v>97</v>
      </c>
      <c r="E54" s="111">
        <f>F54+G54</f>
        <v>67.28</v>
      </c>
      <c r="F54" s="111">
        <v>56.2</v>
      </c>
      <c r="G54" s="111">
        <v>11.08</v>
      </c>
      <c r="H54" s="51" t="s">
        <v>98</v>
      </c>
      <c r="I54" s="118" t="s">
        <v>99</v>
      </c>
      <c r="J54" s="108" t="s">
        <v>87</v>
      </c>
      <c r="L54" s="96"/>
    </row>
    <row r="55" spans="1:13" x14ac:dyDescent="0.15">
      <c r="A55" s="53"/>
      <c r="B55" s="177" t="s">
        <v>100</v>
      </c>
      <c r="C55" s="178"/>
      <c r="D55" s="51" t="s">
        <v>12</v>
      </c>
      <c r="E55" s="91">
        <v>1.7250000000000001</v>
      </c>
      <c r="F55" s="91">
        <v>1.53</v>
      </c>
      <c r="G55" s="91">
        <v>0.19500000000000001</v>
      </c>
      <c r="H55" s="51" t="s">
        <v>101</v>
      </c>
      <c r="I55" s="52"/>
      <c r="J55" s="51" t="s">
        <v>67</v>
      </c>
    </row>
    <row r="56" spans="1:13" ht="45" x14ac:dyDescent="0.15">
      <c r="A56" s="53"/>
      <c r="B56" s="177" t="s">
        <v>102</v>
      </c>
      <c r="C56" s="178"/>
      <c r="D56" s="51" t="s">
        <v>94</v>
      </c>
      <c r="E56" s="91">
        <v>0.39800000000000002</v>
      </c>
      <c r="F56" s="91">
        <v>0</v>
      </c>
      <c r="G56" s="91">
        <v>0.39800000000000002</v>
      </c>
      <c r="H56" s="51" t="s">
        <v>103</v>
      </c>
      <c r="I56" s="109" t="s">
        <v>920</v>
      </c>
      <c r="J56" s="51" t="s">
        <v>922</v>
      </c>
    </row>
    <row r="57" spans="1:13" ht="45" x14ac:dyDescent="0.15">
      <c r="A57" s="53"/>
      <c r="B57" s="177" t="s">
        <v>105</v>
      </c>
      <c r="C57" s="178"/>
      <c r="D57" s="51" t="s">
        <v>94</v>
      </c>
      <c r="E57" s="91">
        <v>1.0389999999999999</v>
      </c>
      <c r="F57" s="91">
        <v>0</v>
      </c>
      <c r="G57" s="91">
        <v>1.0389999999999999</v>
      </c>
      <c r="H57" s="51" t="s">
        <v>106</v>
      </c>
      <c r="I57" s="109" t="s">
        <v>920</v>
      </c>
      <c r="J57" s="51" t="s">
        <v>922</v>
      </c>
    </row>
    <row r="58" spans="1:13" ht="45" x14ac:dyDescent="0.15">
      <c r="A58" s="53"/>
      <c r="B58" s="186" t="s">
        <v>108</v>
      </c>
      <c r="C58" s="187"/>
      <c r="D58" s="51" t="s">
        <v>94</v>
      </c>
      <c r="E58" s="91">
        <v>0.46100000000000002</v>
      </c>
      <c r="F58" s="91">
        <v>0</v>
      </c>
      <c r="G58" s="91">
        <v>0.46100000000000002</v>
      </c>
      <c r="H58" s="51" t="s">
        <v>106</v>
      </c>
      <c r="I58" s="109" t="s">
        <v>920</v>
      </c>
      <c r="J58" s="51" t="s">
        <v>922</v>
      </c>
    </row>
    <row r="59" spans="1:13" ht="45" x14ac:dyDescent="0.15">
      <c r="A59" s="53"/>
      <c r="B59" s="177" t="s">
        <v>109</v>
      </c>
      <c r="C59" s="178"/>
      <c r="D59" s="51" t="s">
        <v>94</v>
      </c>
      <c r="E59" s="91">
        <v>0.85899999999999999</v>
      </c>
      <c r="F59" s="91">
        <v>0</v>
      </c>
      <c r="G59" s="91">
        <v>0.85899999999999999</v>
      </c>
      <c r="H59" s="51" t="s">
        <v>106</v>
      </c>
      <c r="I59" s="109" t="s">
        <v>920</v>
      </c>
      <c r="J59" s="51" t="s">
        <v>922</v>
      </c>
    </row>
    <row r="60" spans="1:13" ht="56.25" x14ac:dyDescent="0.15">
      <c r="A60" s="53"/>
      <c r="B60" s="177" t="s">
        <v>110</v>
      </c>
      <c r="C60" s="178"/>
      <c r="D60" s="51" t="s">
        <v>94</v>
      </c>
      <c r="E60" s="91">
        <v>0.72299999999999998</v>
      </c>
      <c r="F60" s="91">
        <v>0</v>
      </c>
      <c r="G60" s="91">
        <v>0.72299999999999998</v>
      </c>
      <c r="H60" s="51" t="s">
        <v>106</v>
      </c>
      <c r="I60" s="52" t="s">
        <v>921</v>
      </c>
      <c r="J60" s="51" t="s">
        <v>107</v>
      </c>
    </row>
    <row r="61" spans="1:13" ht="135" x14ac:dyDescent="0.15">
      <c r="A61" s="53" t="s">
        <v>112</v>
      </c>
      <c r="B61" s="177" t="s">
        <v>113</v>
      </c>
      <c r="C61" s="178"/>
      <c r="D61" s="51" t="s">
        <v>114</v>
      </c>
      <c r="E61" s="91">
        <v>6.2E-2</v>
      </c>
      <c r="F61" s="91">
        <v>8.9999999999999993E-3</v>
      </c>
      <c r="G61" s="91">
        <v>5.2999999999999999E-2</v>
      </c>
      <c r="H61" s="51" t="s">
        <v>115</v>
      </c>
      <c r="I61" s="52" t="s">
        <v>116</v>
      </c>
      <c r="J61" s="51" t="s">
        <v>117</v>
      </c>
    </row>
    <row r="62" spans="1:13" ht="90" x14ac:dyDescent="0.15">
      <c r="A62" s="53"/>
      <c r="B62" s="177" t="s">
        <v>118</v>
      </c>
      <c r="C62" s="178"/>
      <c r="D62" s="51" t="s">
        <v>114</v>
      </c>
      <c r="E62" s="91">
        <v>5.3999999999999999E-2</v>
      </c>
      <c r="F62" s="91">
        <v>8.9999999999999993E-3</v>
      </c>
      <c r="G62" s="91">
        <v>4.4999999999999998E-2</v>
      </c>
      <c r="H62" s="51" t="s">
        <v>115</v>
      </c>
      <c r="I62" s="52" t="s">
        <v>119</v>
      </c>
      <c r="J62" s="51" t="s">
        <v>117</v>
      </c>
    </row>
    <row r="63" spans="1:13" ht="101.25" x14ac:dyDescent="0.15">
      <c r="A63" s="53"/>
      <c r="B63" s="177" t="s">
        <v>120</v>
      </c>
      <c r="C63" s="178"/>
      <c r="D63" s="51" t="s">
        <v>114</v>
      </c>
      <c r="E63" s="91">
        <v>3.5000000000000003E-2</v>
      </c>
      <c r="F63" s="91">
        <v>6.0000000000000001E-3</v>
      </c>
      <c r="G63" s="91">
        <v>2.9000000000000001E-2</v>
      </c>
      <c r="H63" s="51" t="s">
        <v>115</v>
      </c>
      <c r="I63" s="52" t="s">
        <v>121</v>
      </c>
      <c r="J63" s="51" t="s">
        <v>117</v>
      </c>
    </row>
    <row r="64" spans="1:13" ht="101.25" x14ac:dyDescent="0.15">
      <c r="A64" s="53"/>
      <c r="B64" s="177" t="s">
        <v>122</v>
      </c>
      <c r="C64" s="178"/>
      <c r="D64" s="51" t="s">
        <v>114</v>
      </c>
      <c r="E64" s="91">
        <v>0.55600000000000005</v>
      </c>
      <c r="F64" s="91">
        <v>6.0000000000000001E-3</v>
      </c>
      <c r="G64" s="91">
        <v>0.55000000000000004</v>
      </c>
      <c r="H64" s="51" t="s">
        <v>115</v>
      </c>
      <c r="I64" s="52" t="s">
        <v>123</v>
      </c>
      <c r="J64" s="51" t="s">
        <v>117</v>
      </c>
    </row>
    <row r="65" spans="1:15" ht="90" x14ac:dyDescent="0.15">
      <c r="A65" s="53"/>
      <c r="B65" s="177" t="s">
        <v>124</v>
      </c>
      <c r="C65" s="178"/>
      <c r="D65" s="51" t="s">
        <v>114</v>
      </c>
      <c r="E65" s="91">
        <v>7.6999999999999999E-2</v>
      </c>
      <c r="F65" s="91">
        <v>8.9999999999999993E-3</v>
      </c>
      <c r="G65" s="91">
        <v>6.8000000000000005E-2</v>
      </c>
      <c r="H65" s="51" t="s">
        <v>115</v>
      </c>
      <c r="I65" s="52" t="s">
        <v>125</v>
      </c>
      <c r="J65" s="51" t="s">
        <v>117</v>
      </c>
    </row>
    <row r="66" spans="1:15" x14ac:dyDescent="0.15">
      <c r="A66" s="185" t="s">
        <v>126</v>
      </c>
      <c r="B66" s="185"/>
      <c r="C66" s="185"/>
      <c r="D66" s="185"/>
      <c r="E66" s="185"/>
      <c r="F66" s="185"/>
      <c r="G66" s="185"/>
      <c r="H66" s="185"/>
      <c r="I66" s="185"/>
      <c r="J66" s="185"/>
      <c r="M66" s="135"/>
    </row>
    <row r="67" spans="1:15" ht="90" x14ac:dyDescent="0.15">
      <c r="A67" s="53"/>
      <c r="B67" s="92" t="s">
        <v>127</v>
      </c>
      <c r="C67" s="93"/>
      <c r="D67" s="51"/>
      <c r="E67" s="51" t="s">
        <v>128</v>
      </c>
      <c r="F67" s="51" t="s">
        <v>129</v>
      </c>
      <c r="G67" s="117">
        <v>5.8000000000000003E-2</v>
      </c>
      <c r="H67" s="109" t="s">
        <v>130</v>
      </c>
      <c r="I67" s="52" t="s">
        <v>131</v>
      </c>
      <c r="J67" s="108" t="s">
        <v>87</v>
      </c>
      <c r="O67" s="28"/>
    </row>
    <row r="68" spans="1:15" ht="56.25" x14ac:dyDescent="0.15">
      <c r="A68" s="53"/>
      <c r="B68" s="92" t="s">
        <v>132</v>
      </c>
      <c r="C68" s="93"/>
      <c r="D68" s="51" t="s">
        <v>133</v>
      </c>
      <c r="E68" s="117">
        <f>F68+G68</f>
        <v>0.53600000000000003</v>
      </c>
      <c r="F68" s="117">
        <v>0.44800000000000001</v>
      </c>
      <c r="G68" s="117">
        <v>8.7999999999999995E-2</v>
      </c>
      <c r="H68" s="109" t="s">
        <v>130</v>
      </c>
      <c r="I68" s="109" t="s">
        <v>134</v>
      </c>
      <c r="J68" s="108" t="s">
        <v>87</v>
      </c>
      <c r="M68" s="134"/>
    </row>
    <row r="69" spans="1:15" ht="67.5" x14ac:dyDescent="0.15">
      <c r="A69" s="53"/>
      <c r="B69" s="92" t="s">
        <v>135</v>
      </c>
      <c r="C69" s="93"/>
      <c r="D69" s="51" t="s">
        <v>133</v>
      </c>
      <c r="E69" s="117">
        <f>F69+G69</f>
        <v>0.32800000000000001</v>
      </c>
      <c r="F69" s="117">
        <v>0.27</v>
      </c>
      <c r="G69" s="117">
        <v>5.8000000000000003E-2</v>
      </c>
      <c r="H69" s="109" t="s">
        <v>130</v>
      </c>
      <c r="I69" s="109" t="s">
        <v>136</v>
      </c>
      <c r="J69" s="108" t="s">
        <v>87</v>
      </c>
      <c r="M69" s="134"/>
    </row>
    <row r="70" spans="1:15" ht="45" x14ac:dyDescent="0.15">
      <c r="A70" s="53"/>
      <c r="B70" s="92" t="s">
        <v>137</v>
      </c>
      <c r="C70" s="93"/>
      <c r="D70" s="51" t="s">
        <v>133</v>
      </c>
      <c r="E70" s="51">
        <v>0</v>
      </c>
      <c r="F70" s="51">
        <v>0</v>
      </c>
      <c r="G70" s="51">
        <v>0</v>
      </c>
      <c r="H70" s="109" t="s">
        <v>130</v>
      </c>
      <c r="I70" s="109" t="s">
        <v>138</v>
      </c>
      <c r="J70" s="108" t="s">
        <v>87</v>
      </c>
    </row>
    <row r="71" spans="1:15" ht="45" x14ac:dyDescent="0.15">
      <c r="A71" s="53"/>
      <c r="B71" s="92" t="s">
        <v>139</v>
      </c>
      <c r="C71" s="93"/>
      <c r="D71" s="51" t="s">
        <v>133</v>
      </c>
      <c r="E71" s="51">
        <v>0</v>
      </c>
      <c r="F71" s="51">
        <v>0</v>
      </c>
      <c r="G71" s="51">
        <v>0</v>
      </c>
      <c r="H71" s="109" t="s">
        <v>130</v>
      </c>
      <c r="I71" s="109" t="s">
        <v>140</v>
      </c>
      <c r="J71" s="108" t="s">
        <v>87</v>
      </c>
    </row>
    <row r="72" spans="1:15" ht="45" x14ac:dyDescent="0.15">
      <c r="A72" s="53"/>
      <c r="B72" s="92" t="s">
        <v>141</v>
      </c>
      <c r="C72" s="93"/>
      <c r="D72" s="51" t="s">
        <v>133</v>
      </c>
      <c r="E72" s="51">
        <v>0</v>
      </c>
      <c r="F72" s="51">
        <v>0</v>
      </c>
      <c r="G72" s="51">
        <v>0</v>
      </c>
      <c r="H72" s="109" t="s">
        <v>130</v>
      </c>
      <c r="I72" s="109" t="s">
        <v>142</v>
      </c>
      <c r="J72" s="108" t="s">
        <v>87</v>
      </c>
    </row>
    <row r="73" spans="1:15" ht="90" x14ac:dyDescent="0.15">
      <c r="A73" s="53"/>
      <c r="B73" s="92" t="s">
        <v>143</v>
      </c>
      <c r="C73" s="93"/>
      <c r="D73" s="51" t="s">
        <v>133</v>
      </c>
      <c r="E73" s="108">
        <f>F73+G73</f>
        <v>7.0999999999999994E-2</v>
      </c>
      <c r="F73" s="51">
        <v>0</v>
      </c>
      <c r="G73" s="108">
        <v>7.0999999999999994E-2</v>
      </c>
      <c r="H73" s="109" t="s">
        <v>130</v>
      </c>
      <c r="I73" s="109" t="s">
        <v>144</v>
      </c>
      <c r="J73" s="108" t="s">
        <v>87</v>
      </c>
    </row>
    <row r="74" spans="1:15" x14ac:dyDescent="0.15">
      <c r="A74" s="185" t="s">
        <v>145</v>
      </c>
      <c r="B74" s="185"/>
      <c r="C74" s="185"/>
      <c r="D74" s="185"/>
      <c r="E74" s="185"/>
      <c r="F74" s="185"/>
      <c r="G74" s="185"/>
      <c r="H74" s="185"/>
      <c r="I74" s="185"/>
      <c r="J74" s="185"/>
    </row>
    <row r="75" spans="1:15" ht="92.25" customHeight="1" x14ac:dyDescent="0.15">
      <c r="A75" s="53"/>
      <c r="B75" s="186" t="s">
        <v>146</v>
      </c>
      <c r="C75" s="187"/>
      <c r="D75" s="51" t="s">
        <v>97</v>
      </c>
      <c r="E75" s="132">
        <f>SUM(F75:G75)</f>
        <v>25.05</v>
      </c>
      <c r="F75" s="133">
        <v>21.61</v>
      </c>
      <c r="G75" s="51">
        <v>3.44</v>
      </c>
      <c r="H75" s="109" t="s">
        <v>147</v>
      </c>
      <c r="I75" s="118" t="s">
        <v>148</v>
      </c>
      <c r="J75" s="108" t="s">
        <v>87</v>
      </c>
    </row>
    <row r="76" spans="1:15" ht="33.75" x14ac:dyDescent="0.15">
      <c r="A76" s="53"/>
      <c r="B76" s="186" t="s">
        <v>149</v>
      </c>
      <c r="C76" s="187"/>
      <c r="D76" s="51" t="s">
        <v>97</v>
      </c>
      <c r="E76" s="51">
        <v>8.8000000000000007</v>
      </c>
      <c r="F76" s="51">
        <v>7.9</v>
      </c>
      <c r="G76" s="51">
        <v>0.9</v>
      </c>
      <c r="H76" s="52" t="s">
        <v>150</v>
      </c>
      <c r="I76" s="52" t="s">
        <v>151</v>
      </c>
      <c r="J76" s="51" t="s">
        <v>152</v>
      </c>
    </row>
    <row r="77" spans="1:15" x14ac:dyDescent="0.15">
      <c r="A77" s="94" t="s">
        <v>153</v>
      </c>
      <c r="B77" s="94"/>
      <c r="C77" s="94"/>
      <c r="D77" s="94"/>
      <c r="E77" s="94"/>
      <c r="F77" s="94"/>
      <c r="G77" s="94"/>
      <c r="H77" s="94"/>
      <c r="I77" s="94"/>
      <c r="J77" s="94"/>
    </row>
    <row r="78" spans="1:15" ht="75" customHeight="1" x14ac:dyDescent="0.15">
      <c r="A78" s="51" t="s">
        <v>154</v>
      </c>
      <c r="B78" s="52" t="s">
        <v>155</v>
      </c>
      <c r="C78" s="52" t="s">
        <v>156</v>
      </c>
      <c r="D78" s="52" t="s">
        <v>157</v>
      </c>
      <c r="E78" s="91">
        <v>0.193</v>
      </c>
      <c r="F78" s="91">
        <v>0.14499999999999999</v>
      </c>
      <c r="G78" s="91">
        <v>4.9000000000000002E-2</v>
      </c>
      <c r="H78" s="51" t="s">
        <v>158</v>
      </c>
      <c r="I78" s="109" t="s">
        <v>159</v>
      </c>
      <c r="J78" s="51" t="s">
        <v>79</v>
      </c>
      <c r="M78" s="135"/>
    </row>
    <row r="79" spans="1:15" ht="86.25" customHeight="1" x14ac:dyDescent="0.15">
      <c r="A79" s="51"/>
      <c r="B79" s="52" t="s">
        <v>10</v>
      </c>
      <c r="C79" s="52" t="s">
        <v>160</v>
      </c>
      <c r="D79" s="52" t="s">
        <v>157</v>
      </c>
      <c r="E79" s="91">
        <v>0.17399999999999999</v>
      </c>
      <c r="F79" s="91">
        <v>0.13400000000000001</v>
      </c>
      <c r="G79" s="91">
        <v>0.04</v>
      </c>
      <c r="H79" s="51" t="s">
        <v>158</v>
      </c>
      <c r="I79" s="109" t="s">
        <v>161</v>
      </c>
      <c r="J79" s="51" t="s">
        <v>79</v>
      </c>
    </row>
    <row r="80" spans="1:15" ht="78.75" x14ac:dyDescent="0.15">
      <c r="A80" s="51"/>
      <c r="B80" s="52" t="s">
        <v>10</v>
      </c>
      <c r="C80" s="52" t="s">
        <v>162</v>
      </c>
      <c r="D80" s="52" t="s">
        <v>157</v>
      </c>
      <c r="E80" s="91">
        <v>0.20399999999999999</v>
      </c>
      <c r="F80" s="91">
        <v>0.157</v>
      </c>
      <c r="G80" s="91">
        <v>4.7E-2</v>
      </c>
      <c r="H80" s="51" t="s">
        <v>158</v>
      </c>
      <c r="I80" s="109" t="s">
        <v>163</v>
      </c>
      <c r="J80" s="51" t="s">
        <v>79</v>
      </c>
    </row>
    <row r="81" spans="1:10" ht="78.75" x14ac:dyDescent="0.15">
      <c r="A81" s="51"/>
      <c r="B81" s="52" t="s">
        <v>10</v>
      </c>
      <c r="C81" s="52" t="s">
        <v>164</v>
      </c>
      <c r="D81" s="52" t="s">
        <v>157</v>
      </c>
      <c r="E81" s="91">
        <v>0.218</v>
      </c>
      <c r="F81" s="91">
        <v>0.16700000000000001</v>
      </c>
      <c r="G81" s="91">
        <v>0.05</v>
      </c>
      <c r="H81" s="51" t="s">
        <v>158</v>
      </c>
      <c r="I81" s="109" t="s">
        <v>165</v>
      </c>
      <c r="J81" s="51" t="s">
        <v>79</v>
      </c>
    </row>
    <row r="82" spans="1:10" ht="67.5" x14ac:dyDescent="0.15">
      <c r="A82" s="51"/>
      <c r="B82" s="52" t="s">
        <v>10</v>
      </c>
      <c r="C82" s="52" t="s">
        <v>166</v>
      </c>
      <c r="D82" s="52" t="s">
        <v>157</v>
      </c>
      <c r="E82" s="91">
        <v>0.14399999999999999</v>
      </c>
      <c r="F82" s="91">
        <v>0.111</v>
      </c>
      <c r="G82" s="91">
        <v>3.3000000000000002E-2</v>
      </c>
      <c r="H82" s="51" t="s">
        <v>158</v>
      </c>
      <c r="I82" s="109" t="s">
        <v>167</v>
      </c>
      <c r="J82" s="51" t="s">
        <v>79</v>
      </c>
    </row>
    <row r="83" spans="1:10" ht="101.25" x14ac:dyDescent="0.15">
      <c r="A83" s="51"/>
      <c r="B83" s="52" t="s">
        <v>10</v>
      </c>
      <c r="C83" s="52" t="s">
        <v>168</v>
      </c>
      <c r="D83" s="52" t="s">
        <v>157</v>
      </c>
      <c r="E83" s="140">
        <v>0.124</v>
      </c>
      <c r="F83" s="111">
        <v>8.4000000000000005E-2</v>
      </c>
      <c r="G83" s="111">
        <v>0.04</v>
      </c>
      <c r="H83" s="108" t="s">
        <v>169</v>
      </c>
      <c r="I83" s="109" t="s">
        <v>170</v>
      </c>
      <c r="J83" s="108" t="s">
        <v>87</v>
      </c>
    </row>
    <row r="84" spans="1:10" ht="78.75" x14ac:dyDescent="0.15">
      <c r="A84" s="51"/>
      <c r="B84" s="52" t="s">
        <v>30</v>
      </c>
      <c r="C84" s="52" t="s">
        <v>160</v>
      </c>
      <c r="D84" s="52" t="s">
        <v>157</v>
      </c>
      <c r="E84" s="91">
        <v>0.16600000000000001</v>
      </c>
      <c r="F84" s="91">
        <v>0.126</v>
      </c>
      <c r="G84" s="91">
        <v>0.04</v>
      </c>
      <c r="H84" s="51" t="s">
        <v>158</v>
      </c>
      <c r="I84" s="109" t="s">
        <v>171</v>
      </c>
      <c r="J84" s="51" t="s">
        <v>79</v>
      </c>
    </row>
    <row r="85" spans="1:10" ht="78.75" x14ac:dyDescent="0.15">
      <c r="A85" s="51"/>
      <c r="B85" s="52" t="s">
        <v>30</v>
      </c>
      <c r="C85" s="52" t="s">
        <v>162</v>
      </c>
      <c r="D85" s="52" t="s">
        <v>157</v>
      </c>
      <c r="E85" s="91">
        <v>0.18</v>
      </c>
      <c r="F85" s="91">
        <v>0.13600000000000001</v>
      </c>
      <c r="G85" s="91">
        <v>4.2999999999999997E-2</v>
      </c>
      <c r="H85" s="51" t="s">
        <v>158</v>
      </c>
      <c r="I85" s="109" t="s">
        <v>172</v>
      </c>
      <c r="J85" s="51" t="s">
        <v>79</v>
      </c>
    </row>
    <row r="86" spans="1:10" ht="78.75" x14ac:dyDescent="0.15">
      <c r="A86" s="51"/>
      <c r="B86" s="52" t="s">
        <v>30</v>
      </c>
      <c r="C86" s="52" t="s">
        <v>164</v>
      </c>
      <c r="D86" s="52" t="s">
        <v>157</v>
      </c>
      <c r="E86" s="91">
        <v>0.20300000000000001</v>
      </c>
      <c r="F86" s="91">
        <v>0.154</v>
      </c>
      <c r="G86" s="91">
        <v>4.9000000000000002E-2</v>
      </c>
      <c r="H86" s="51" t="s">
        <v>158</v>
      </c>
      <c r="I86" s="109" t="s">
        <v>173</v>
      </c>
      <c r="J86" s="51" t="s">
        <v>79</v>
      </c>
    </row>
    <row r="87" spans="1:10" ht="45" x14ac:dyDescent="0.15">
      <c r="A87" s="51"/>
      <c r="B87" s="52" t="s">
        <v>30</v>
      </c>
      <c r="C87" s="52" t="s">
        <v>166</v>
      </c>
      <c r="D87" s="52" t="s">
        <v>157</v>
      </c>
      <c r="E87" s="91">
        <v>0.15</v>
      </c>
      <c r="F87" s="91">
        <v>0.115</v>
      </c>
      <c r="G87" s="91">
        <v>3.5000000000000003E-2</v>
      </c>
      <c r="H87" s="51" t="s">
        <v>158</v>
      </c>
      <c r="I87" s="109" t="s">
        <v>174</v>
      </c>
      <c r="J87" s="51" t="s">
        <v>79</v>
      </c>
    </row>
    <row r="88" spans="1:10" ht="101.25" x14ac:dyDescent="0.15">
      <c r="A88" s="51"/>
      <c r="B88" s="52" t="s">
        <v>49</v>
      </c>
      <c r="C88" s="52" t="s">
        <v>160</v>
      </c>
      <c r="D88" s="52" t="s">
        <v>157</v>
      </c>
      <c r="E88" s="91">
        <v>0.14499999999999999</v>
      </c>
      <c r="F88" s="91">
        <v>0.13200000000000001</v>
      </c>
      <c r="G88" s="91">
        <v>1.2999999999999999E-2</v>
      </c>
      <c r="H88" s="51" t="s">
        <v>158</v>
      </c>
      <c r="I88" s="109" t="s">
        <v>175</v>
      </c>
      <c r="J88" s="51" t="s">
        <v>79</v>
      </c>
    </row>
    <row r="89" spans="1:10" ht="90" x14ac:dyDescent="0.15">
      <c r="A89" s="51"/>
      <c r="B89" s="52" t="s">
        <v>49</v>
      </c>
      <c r="C89" s="52" t="s">
        <v>162</v>
      </c>
      <c r="D89" s="52" t="s">
        <v>157</v>
      </c>
      <c r="E89" s="91">
        <v>0.152</v>
      </c>
      <c r="F89" s="91">
        <v>0.13800000000000001</v>
      </c>
      <c r="G89" s="91">
        <v>1.4E-2</v>
      </c>
      <c r="H89" s="51" t="s">
        <v>158</v>
      </c>
      <c r="I89" s="109" t="s">
        <v>176</v>
      </c>
      <c r="J89" s="51" t="s">
        <v>79</v>
      </c>
    </row>
    <row r="90" spans="1:10" ht="78.75" x14ac:dyDescent="0.15">
      <c r="A90" s="51"/>
      <c r="B90" s="52" t="s">
        <v>177</v>
      </c>
      <c r="C90" s="52" t="s">
        <v>160</v>
      </c>
      <c r="D90" s="52" t="s">
        <v>157</v>
      </c>
      <c r="E90" s="91">
        <v>0.129</v>
      </c>
      <c r="F90" s="91">
        <v>0.112</v>
      </c>
      <c r="G90" s="91">
        <v>1.7000000000000001E-2</v>
      </c>
      <c r="H90" s="51" t="s">
        <v>158</v>
      </c>
      <c r="I90" s="109" t="s">
        <v>178</v>
      </c>
      <c r="J90" s="51" t="s">
        <v>79</v>
      </c>
    </row>
    <row r="91" spans="1:10" ht="67.5" x14ac:dyDescent="0.15">
      <c r="A91" s="51"/>
      <c r="B91" s="52" t="s">
        <v>177</v>
      </c>
      <c r="C91" s="52" t="s">
        <v>162</v>
      </c>
      <c r="D91" s="52" t="s">
        <v>157</v>
      </c>
      <c r="E91" s="91">
        <v>0.13600000000000001</v>
      </c>
      <c r="F91" s="91">
        <v>0.11799999999999999</v>
      </c>
      <c r="G91" s="91">
        <v>1.7999999999999999E-2</v>
      </c>
      <c r="H91" s="51" t="s">
        <v>158</v>
      </c>
      <c r="I91" s="109" t="s">
        <v>179</v>
      </c>
      <c r="J91" s="51" t="s">
        <v>79</v>
      </c>
    </row>
    <row r="92" spans="1:10" ht="78.75" x14ac:dyDescent="0.15">
      <c r="A92" s="51"/>
      <c r="B92" s="52" t="s">
        <v>177</v>
      </c>
      <c r="C92" s="52" t="s">
        <v>164</v>
      </c>
      <c r="D92" s="52" t="s">
        <v>157</v>
      </c>
      <c r="E92" s="91">
        <v>0.17</v>
      </c>
      <c r="F92" s="91">
        <v>0.14699999999999999</v>
      </c>
      <c r="G92" s="91">
        <v>2.3E-2</v>
      </c>
      <c r="H92" s="51" t="s">
        <v>158</v>
      </c>
      <c r="I92" s="109" t="s">
        <v>180</v>
      </c>
      <c r="J92" s="51" t="s">
        <v>79</v>
      </c>
    </row>
    <row r="93" spans="1:10" ht="78.75" x14ac:dyDescent="0.15">
      <c r="A93" s="51"/>
      <c r="B93" s="52" t="s">
        <v>181</v>
      </c>
      <c r="C93" s="52" t="s">
        <v>182</v>
      </c>
      <c r="D93" s="52" t="s">
        <v>157</v>
      </c>
      <c r="E93" s="91">
        <v>5.3999999999999999E-2</v>
      </c>
      <c r="F93" s="91">
        <v>7.0000000000000001E-3</v>
      </c>
      <c r="G93" s="91">
        <v>4.7E-2</v>
      </c>
      <c r="H93" s="51" t="s">
        <v>158</v>
      </c>
      <c r="I93" s="109" t="s">
        <v>183</v>
      </c>
      <c r="J93" s="51" t="s">
        <v>79</v>
      </c>
    </row>
    <row r="94" spans="1:10" ht="78.75" x14ac:dyDescent="0.15">
      <c r="A94" s="51"/>
      <c r="B94" s="52" t="s">
        <v>184</v>
      </c>
      <c r="C94" s="52" t="s">
        <v>182</v>
      </c>
      <c r="D94" s="52" t="s">
        <v>157</v>
      </c>
      <c r="E94" s="91">
        <v>9.0999999999999998E-2</v>
      </c>
      <c r="F94" s="91">
        <v>3.7999999999999999E-2</v>
      </c>
      <c r="G94" s="91">
        <v>5.2999999999999999E-2</v>
      </c>
      <c r="H94" s="51" t="s">
        <v>158</v>
      </c>
      <c r="I94" s="109" t="s">
        <v>185</v>
      </c>
      <c r="J94" s="51" t="s">
        <v>79</v>
      </c>
    </row>
    <row r="95" spans="1:10" ht="78.75" x14ac:dyDescent="0.15">
      <c r="A95" s="51"/>
      <c r="B95" s="52" t="s">
        <v>186</v>
      </c>
      <c r="C95" s="52" t="s">
        <v>182</v>
      </c>
      <c r="D95" s="52" t="s">
        <v>157</v>
      </c>
      <c r="E95" s="91">
        <v>2.7E-2</v>
      </c>
      <c r="F95" s="91">
        <v>2E-3</v>
      </c>
      <c r="G95" s="91">
        <v>2.5000000000000001E-2</v>
      </c>
      <c r="H95" s="51" t="s">
        <v>158</v>
      </c>
      <c r="I95" s="109" t="s">
        <v>187</v>
      </c>
      <c r="J95" s="51" t="s">
        <v>79</v>
      </c>
    </row>
    <row r="96" spans="1:10" ht="90" x14ac:dyDescent="0.15">
      <c r="A96" s="51"/>
      <c r="B96" s="52" t="s">
        <v>188</v>
      </c>
      <c r="C96" s="52" t="s">
        <v>182</v>
      </c>
      <c r="D96" s="52" t="s">
        <v>157</v>
      </c>
      <c r="E96" s="91">
        <v>1.7999999999999999E-2</v>
      </c>
      <c r="F96" s="91">
        <v>2E-3</v>
      </c>
      <c r="G96" s="91">
        <v>1.6E-2</v>
      </c>
      <c r="H96" s="51" t="s">
        <v>158</v>
      </c>
      <c r="I96" s="109" t="s">
        <v>189</v>
      </c>
      <c r="J96" s="51" t="s">
        <v>79</v>
      </c>
    </row>
    <row r="97" spans="1:12" ht="56.25" x14ac:dyDescent="0.15">
      <c r="A97" s="51"/>
      <c r="B97" s="52" t="s">
        <v>190</v>
      </c>
      <c r="C97" s="52" t="s">
        <v>182</v>
      </c>
      <c r="D97" s="52" t="s">
        <v>157</v>
      </c>
      <c r="E97" s="91">
        <v>0.112</v>
      </c>
      <c r="F97" s="91">
        <v>0</v>
      </c>
      <c r="G97" s="91">
        <v>0.112</v>
      </c>
      <c r="H97" s="51" t="s">
        <v>191</v>
      </c>
      <c r="I97" s="109" t="s">
        <v>192</v>
      </c>
      <c r="J97" s="51" t="s">
        <v>117</v>
      </c>
    </row>
    <row r="98" spans="1:12" ht="57" thickBot="1" x14ac:dyDescent="0.2">
      <c r="A98" s="51"/>
      <c r="B98" s="52" t="s">
        <v>53</v>
      </c>
      <c r="C98" s="52" t="s">
        <v>182</v>
      </c>
      <c r="D98" s="52" t="s">
        <v>157</v>
      </c>
      <c r="E98" s="91">
        <v>7.0000000000000001E-3</v>
      </c>
      <c r="F98" s="91">
        <v>0</v>
      </c>
      <c r="G98" s="91">
        <v>7.0000000000000001E-3</v>
      </c>
      <c r="H98" s="51" t="s">
        <v>191</v>
      </c>
      <c r="I98" s="109" t="s">
        <v>192</v>
      </c>
      <c r="J98" s="51" t="s">
        <v>107</v>
      </c>
    </row>
    <row r="99" spans="1:12" ht="102" thickBot="1" x14ac:dyDescent="0.2">
      <c r="A99" s="51"/>
      <c r="B99" s="52" t="s">
        <v>193</v>
      </c>
      <c r="C99" s="52" t="s">
        <v>132</v>
      </c>
      <c r="D99" s="52" t="s">
        <v>157</v>
      </c>
      <c r="E99" s="140">
        <v>0.109</v>
      </c>
      <c r="F99" s="141">
        <v>0</v>
      </c>
      <c r="G99" s="140">
        <v>0.109</v>
      </c>
      <c r="H99" s="108" t="s">
        <v>169</v>
      </c>
      <c r="I99" s="120" t="s">
        <v>194</v>
      </c>
      <c r="J99" s="116" t="s">
        <v>87</v>
      </c>
    </row>
    <row r="100" spans="1:12" ht="102" thickBot="1" x14ac:dyDescent="0.2">
      <c r="A100" s="51"/>
      <c r="B100" s="52" t="s">
        <v>193</v>
      </c>
      <c r="C100" s="52" t="s">
        <v>195</v>
      </c>
      <c r="D100" s="52" t="s">
        <v>157</v>
      </c>
      <c r="E100" s="140">
        <v>6.7000000000000004E-2</v>
      </c>
      <c r="F100" s="142">
        <v>0</v>
      </c>
      <c r="G100" s="140">
        <v>6.7000000000000004E-2</v>
      </c>
      <c r="H100" s="108" t="s">
        <v>169</v>
      </c>
      <c r="I100" s="119" t="s">
        <v>196</v>
      </c>
      <c r="J100" s="116" t="s">
        <v>87</v>
      </c>
    </row>
    <row r="101" spans="1:12" ht="113.25" thickBot="1" x14ac:dyDescent="0.2">
      <c r="A101" s="51"/>
      <c r="B101" s="52" t="s">
        <v>193</v>
      </c>
      <c r="C101" s="52" t="s">
        <v>197</v>
      </c>
      <c r="D101" s="52" t="s">
        <v>157</v>
      </c>
      <c r="E101" s="140">
        <v>3.0000000000000001E-3</v>
      </c>
      <c r="F101" s="142">
        <v>0</v>
      </c>
      <c r="G101" s="140">
        <v>3.0000000000000001E-3</v>
      </c>
      <c r="H101" s="108" t="s">
        <v>169</v>
      </c>
      <c r="I101" s="143" t="s">
        <v>198</v>
      </c>
      <c r="J101" s="116" t="s">
        <v>87</v>
      </c>
    </row>
    <row r="102" spans="1:12" ht="22.5" x14ac:dyDescent="0.15">
      <c r="A102" s="51" t="s">
        <v>199</v>
      </c>
      <c r="B102" s="52" t="s">
        <v>200</v>
      </c>
      <c r="C102" s="52"/>
      <c r="D102" s="52" t="s">
        <v>157</v>
      </c>
      <c r="E102" s="91">
        <v>0.14580000000000001</v>
      </c>
      <c r="F102" s="91">
        <v>0.1125</v>
      </c>
      <c r="G102" s="91">
        <v>3.3300000000000003E-2</v>
      </c>
      <c r="H102" s="51" t="s">
        <v>201</v>
      </c>
      <c r="I102" s="109" t="s">
        <v>202</v>
      </c>
      <c r="J102" s="51" t="s">
        <v>15</v>
      </c>
    </row>
    <row r="103" spans="1:12" ht="33.75" x14ac:dyDescent="0.15">
      <c r="A103" s="108" t="s">
        <v>897</v>
      </c>
      <c r="B103" s="109" t="s">
        <v>182</v>
      </c>
      <c r="C103" s="109"/>
      <c r="D103" s="109" t="s">
        <v>157</v>
      </c>
      <c r="E103" s="111">
        <v>0.08</v>
      </c>
      <c r="F103" s="111">
        <v>6.4000000000000001E-2</v>
      </c>
      <c r="G103" s="111">
        <v>1.6E-2</v>
      </c>
      <c r="H103" s="108" t="s">
        <v>201</v>
      </c>
      <c r="I103" s="109" t="s">
        <v>898</v>
      </c>
      <c r="J103" s="116" t="s">
        <v>87</v>
      </c>
      <c r="K103"/>
      <c r="L103"/>
    </row>
    <row r="104" spans="1:12" ht="33.75" x14ac:dyDescent="0.15">
      <c r="A104" s="51" t="s">
        <v>203</v>
      </c>
      <c r="B104" s="52" t="s">
        <v>193</v>
      </c>
      <c r="C104" s="52" t="s">
        <v>195</v>
      </c>
      <c r="D104" s="52" t="s">
        <v>157</v>
      </c>
      <c r="E104" s="91">
        <v>3.0999999999999999E-3</v>
      </c>
      <c r="F104" s="91">
        <v>0</v>
      </c>
      <c r="G104" s="91">
        <v>3.0999999999999999E-3</v>
      </c>
      <c r="H104" s="51" t="s">
        <v>201</v>
      </c>
      <c r="I104" s="109" t="s">
        <v>204</v>
      </c>
      <c r="J104" s="51" t="s">
        <v>15</v>
      </c>
    </row>
    <row r="105" spans="1:12" ht="22.5" x14ac:dyDescent="0.15">
      <c r="A105" s="51" t="s">
        <v>205</v>
      </c>
      <c r="B105" s="52" t="s">
        <v>30</v>
      </c>
      <c r="C105" s="52"/>
      <c r="D105" s="52" t="s">
        <v>157</v>
      </c>
      <c r="E105" s="91">
        <v>0.28739999999999999</v>
      </c>
      <c r="F105" s="91">
        <v>0.2177</v>
      </c>
      <c r="G105" s="91">
        <v>6.9599999999999995E-2</v>
      </c>
      <c r="H105" s="51" t="s">
        <v>201</v>
      </c>
      <c r="I105" s="52" t="s">
        <v>206</v>
      </c>
      <c r="J105" s="51" t="s">
        <v>15</v>
      </c>
    </row>
    <row r="106" spans="1:12" ht="22.5" x14ac:dyDescent="0.15">
      <c r="A106" s="51"/>
      <c r="B106" s="52" t="s">
        <v>207</v>
      </c>
      <c r="C106" s="52"/>
      <c r="D106" s="52" t="s">
        <v>208</v>
      </c>
      <c r="E106" s="91">
        <v>0.1197</v>
      </c>
      <c r="F106" s="91">
        <v>9.0700000000000003E-2</v>
      </c>
      <c r="G106" s="91">
        <v>2.9000000000000001E-2</v>
      </c>
      <c r="H106" s="51" t="s">
        <v>209</v>
      </c>
      <c r="I106" s="52" t="s">
        <v>210</v>
      </c>
      <c r="J106" s="51" t="s">
        <v>15</v>
      </c>
    </row>
    <row r="107" spans="1:12" ht="33.75" x14ac:dyDescent="0.15">
      <c r="A107" s="51"/>
      <c r="B107" s="52" t="s">
        <v>193</v>
      </c>
      <c r="C107" s="52" t="s">
        <v>195</v>
      </c>
      <c r="D107" s="52" t="s">
        <v>157</v>
      </c>
      <c r="E107" s="91">
        <v>0.13730000000000001</v>
      </c>
      <c r="F107" s="91">
        <v>0</v>
      </c>
      <c r="G107" s="91">
        <v>0.13730000000000001</v>
      </c>
      <c r="H107" s="51" t="s">
        <v>201</v>
      </c>
      <c r="I107" s="109" t="s">
        <v>211</v>
      </c>
      <c r="J107" s="51" t="s">
        <v>15</v>
      </c>
    </row>
    <row r="108" spans="1:12" x14ac:dyDescent="0.15">
      <c r="A108" s="51" t="s">
        <v>212</v>
      </c>
      <c r="B108" s="52" t="s">
        <v>30</v>
      </c>
      <c r="C108" s="52"/>
      <c r="D108" s="52" t="s">
        <v>208</v>
      </c>
      <c r="E108" s="91">
        <v>1.8499999999999999E-2</v>
      </c>
      <c r="F108" s="91">
        <v>1.41E-2</v>
      </c>
      <c r="G108" s="91">
        <v>4.4000000000000003E-3</v>
      </c>
      <c r="H108" s="51" t="s">
        <v>209</v>
      </c>
      <c r="I108" s="52" t="s">
        <v>213</v>
      </c>
      <c r="J108" s="51" t="s">
        <v>15</v>
      </c>
    </row>
    <row r="109" spans="1:12" x14ac:dyDescent="0.15">
      <c r="A109" s="51"/>
      <c r="B109" s="52" t="s">
        <v>30</v>
      </c>
      <c r="C109" s="52"/>
      <c r="D109" s="52" t="s">
        <v>157</v>
      </c>
      <c r="E109" s="91">
        <v>0.8881</v>
      </c>
      <c r="F109" s="91">
        <v>0.67649999999999999</v>
      </c>
      <c r="G109" s="91">
        <v>0.21160000000000001</v>
      </c>
      <c r="H109" s="51" t="s">
        <v>201</v>
      </c>
      <c r="I109" s="52"/>
      <c r="J109" s="51" t="s">
        <v>15</v>
      </c>
    </row>
    <row r="110" spans="1:12" ht="22.5" x14ac:dyDescent="0.15">
      <c r="A110" s="51"/>
      <c r="B110" s="52" t="s">
        <v>30</v>
      </c>
      <c r="C110" s="52" t="s">
        <v>214</v>
      </c>
      <c r="D110" s="52" t="s">
        <v>208</v>
      </c>
      <c r="E110" s="91">
        <v>2E-3</v>
      </c>
      <c r="F110" s="91">
        <v>2.0000000000000002E-5</v>
      </c>
      <c r="G110" s="91">
        <v>1.9E-3</v>
      </c>
      <c r="H110" s="51" t="s">
        <v>209</v>
      </c>
      <c r="I110" s="52" t="s">
        <v>213</v>
      </c>
      <c r="J110" s="51" t="s">
        <v>15</v>
      </c>
    </row>
    <row r="111" spans="1:12" ht="22.5" x14ac:dyDescent="0.15">
      <c r="A111" s="51"/>
      <c r="B111" s="52" t="s">
        <v>30</v>
      </c>
      <c r="C111" s="52" t="s">
        <v>214</v>
      </c>
      <c r="D111" s="52" t="s">
        <v>157</v>
      </c>
      <c r="E111" s="91">
        <v>9.74E-2</v>
      </c>
      <c r="F111" s="91">
        <v>9.5999999999999992E-3</v>
      </c>
      <c r="G111" s="91">
        <v>8.7800000000000003E-2</v>
      </c>
      <c r="H111" s="51" t="s">
        <v>201</v>
      </c>
      <c r="I111" s="52"/>
      <c r="J111" s="51" t="s">
        <v>15</v>
      </c>
    </row>
    <row r="112" spans="1:12" ht="33.75" x14ac:dyDescent="0.15">
      <c r="A112" s="51"/>
      <c r="B112" s="52" t="s">
        <v>193</v>
      </c>
      <c r="C112" s="52" t="s">
        <v>195</v>
      </c>
      <c r="D112" s="52" t="s">
        <v>208</v>
      </c>
      <c r="E112" s="91">
        <v>8.3999999999999995E-3</v>
      </c>
      <c r="F112" s="91">
        <v>0</v>
      </c>
      <c r="G112" s="91">
        <v>8.3999999999999995E-3</v>
      </c>
      <c r="H112" s="51" t="s">
        <v>215</v>
      </c>
      <c r="I112" s="52" t="s">
        <v>216</v>
      </c>
      <c r="J112" s="51" t="s">
        <v>15</v>
      </c>
    </row>
    <row r="113" spans="1:13" ht="33.75" x14ac:dyDescent="0.15">
      <c r="A113" s="51"/>
      <c r="B113" s="52" t="s">
        <v>193</v>
      </c>
      <c r="C113" s="52" t="s">
        <v>195</v>
      </c>
      <c r="D113" s="52" t="s">
        <v>157</v>
      </c>
      <c r="E113" s="91">
        <v>0.40439999999999998</v>
      </c>
      <c r="F113" s="91">
        <v>0</v>
      </c>
      <c r="G113" s="91">
        <v>0.40439999999999998</v>
      </c>
      <c r="H113" s="51" t="s">
        <v>201</v>
      </c>
      <c r="I113" s="52" t="s">
        <v>216</v>
      </c>
      <c r="J113" s="51" t="s">
        <v>15</v>
      </c>
    </row>
    <row r="114" spans="1:13" ht="22.5" x14ac:dyDescent="0.15">
      <c r="A114" s="51" t="s">
        <v>217</v>
      </c>
      <c r="B114" s="186" t="s">
        <v>218</v>
      </c>
      <c r="C114" s="187"/>
      <c r="D114" s="52" t="s">
        <v>208</v>
      </c>
      <c r="E114" s="91">
        <v>2.0400000000000001E-2</v>
      </c>
      <c r="F114" s="91">
        <v>1.61E-2</v>
      </c>
      <c r="G114" s="91">
        <v>4.3E-3</v>
      </c>
      <c r="H114" s="51" t="s">
        <v>215</v>
      </c>
      <c r="I114" s="52" t="s">
        <v>219</v>
      </c>
      <c r="J114" s="51" t="s">
        <v>15</v>
      </c>
    </row>
    <row r="115" spans="1:13" ht="22.5" x14ac:dyDescent="0.15">
      <c r="A115" s="51"/>
      <c r="B115" s="52" t="s">
        <v>220</v>
      </c>
      <c r="C115" s="51" t="s">
        <v>182</v>
      </c>
      <c r="D115" s="52" t="s">
        <v>208</v>
      </c>
      <c r="E115" s="91">
        <v>7.46E-2</v>
      </c>
      <c r="F115" s="91">
        <v>5.91E-2</v>
      </c>
      <c r="G115" s="91">
        <v>1.55E-2</v>
      </c>
      <c r="H115" s="51" t="s">
        <v>215</v>
      </c>
      <c r="I115" s="51" t="s">
        <v>221</v>
      </c>
      <c r="J115" s="51" t="s">
        <v>15</v>
      </c>
    </row>
    <row r="116" spans="1:13" ht="22.5" x14ac:dyDescent="0.15">
      <c r="A116" s="51" t="s">
        <v>222</v>
      </c>
      <c r="B116" s="186" t="s">
        <v>223</v>
      </c>
      <c r="C116" s="187"/>
      <c r="D116" s="52" t="s">
        <v>208</v>
      </c>
      <c r="E116" s="91">
        <v>3.0000000000000001E-3</v>
      </c>
      <c r="F116" s="91">
        <v>2.3E-3</v>
      </c>
      <c r="G116" s="91">
        <v>6.9999999999999999E-4</v>
      </c>
      <c r="H116" s="51" t="s">
        <v>215</v>
      </c>
      <c r="I116" s="52" t="s">
        <v>224</v>
      </c>
      <c r="J116" s="51" t="s">
        <v>15</v>
      </c>
    </row>
    <row r="117" spans="1:13" ht="22.5" x14ac:dyDescent="0.15">
      <c r="A117" s="51"/>
      <c r="B117" s="52" t="s">
        <v>30</v>
      </c>
      <c r="C117" s="51"/>
      <c r="D117" s="52" t="s">
        <v>208</v>
      </c>
      <c r="E117" s="91">
        <v>8.8599999999999998E-2</v>
      </c>
      <c r="F117" s="91">
        <v>6.7599999999999993E-2</v>
      </c>
      <c r="G117" s="91">
        <v>2.1000000000000001E-2</v>
      </c>
      <c r="H117" s="51" t="s">
        <v>209</v>
      </c>
      <c r="I117" s="52" t="s">
        <v>225</v>
      </c>
      <c r="J117" s="51" t="s">
        <v>15</v>
      </c>
    </row>
    <row r="118" spans="1:13" ht="45" x14ac:dyDescent="0.15">
      <c r="A118" s="51"/>
      <c r="B118" s="52" t="s">
        <v>226</v>
      </c>
      <c r="C118" s="52" t="s">
        <v>197</v>
      </c>
      <c r="D118" s="52" t="s">
        <v>208</v>
      </c>
      <c r="E118" s="91">
        <v>0</v>
      </c>
      <c r="F118" s="91">
        <v>0</v>
      </c>
      <c r="G118" s="91">
        <v>0</v>
      </c>
      <c r="H118" s="51" t="s">
        <v>215</v>
      </c>
      <c r="I118" s="52" t="s">
        <v>227</v>
      </c>
      <c r="J118" s="51" t="s">
        <v>15</v>
      </c>
    </row>
    <row r="119" spans="1:13" ht="33.75" x14ac:dyDescent="0.15">
      <c r="A119" s="51" t="s">
        <v>228</v>
      </c>
      <c r="B119" s="52" t="s">
        <v>226</v>
      </c>
      <c r="C119" s="52" t="s">
        <v>229</v>
      </c>
      <c r="D119" s="52" t="s">
        <v>208</v>
      </c>
      <c r="E119" s="91">
        <v>1.7100000000000001E-2</v>
      </c>
      <c r="F119" s="91">
        <v>0</v>
      </c>
      <c r="G119" s="91">
        <v>1.7100000000000001E-2</v>
      </c>
      <c r="H119" s="51" t="s">
        <v>215</v>
      </c>
      <c r="I119" s="52" t="s">
        <v>230</v>
      </c>
      <c r="J119" s="51" t="s">
        <v>15</v>
      </c>
    </row>
    <row r="120" spans="1:13" x14ac:dyDescent="0.15">
      <c r="A120" s="51" t="s">
        <v>231</v>
      </c>
      <c r="B120" s="186" t="s">
        <v>232</v>
      </c>
      <c r="C120" s="187"/>
      <c r="D120" s="52" t="s">
        <v>208</v>
      </c>
      <c r="E120" s="102">
        <v>0.1086</v>
      </c>
      <c r="F120" s="102">
        <v>8.6000000000000007E-2</v>
      </c>
      <c r="G120" s="102">
        <v>2.2599999999999999E-2</v>
      </c>
      <c r="H120" s="51" t="s">
        <v>215</v>
      </c>
      <c r="I120" s="52" t="s">
        <v>233</v>
      </c>
      <c r="J120" s="51" t="s">
        <v>15</v>
      </c>
    </row>
    <row r="121" spans="1:13" x14ac:dyDescent="0.15">
      <c r="A121" s="51"/>
      <c r="B121" s="52" t="s">
        <v>30</v>
      </c>
      <c r="C121" s="52"/>
      <c r="D121" s="52" t="s">
        <v>208</v>
      </c>
      <c r="E121" s="91">
        <v>0.12870000000000001</v>
      </c>
      <c r="F121" s="91">
        <v>9.7699999999999995E-2</v>
      </c>
      <c r="G121" s="91">
        <v>3.1E-2</v>
      </c>
      <c r="H121" s="51" t="s">
        <v>209</v>
      </c>
      <c r="I121" s="52" t="s">
        <v>233</v>
      </c>
      <c r="J121" s="51" t="s">
        <v>15</v>
      </c>
    </row>
    <row r="122" spans="1:13" ht="22.5" x14ac:dyDescent="0.15">
      <c r="A122" s="51"/>
      <c r="B122" s="52" t="s">
        <v>30</v>
      </c>
      <c r="C122" s="52" t="s">
        <v>214</v>
      </c>
      <c r="D122" s="52" t="s">
        <v>208</v>
      </c>
      <c r="E122" s="91">
        <v>1.46E-2</v>
      </c>
      <c r="F122" s="91">
        <v>1.6999999999999999E-3</v>
      </c>
      <c r="G122" s="91">
        <v>1.29E-2</v>
      </c>
      <c r="H122" s="51" t="s">
        <v>209</v>
      </c>
      <c r="I122" s="52" t="s">
        <v>233</v>
      </c>
      <c r="J122" s="51" t="s">
        <v>15</v>
      </c>
    </row>
    <row r="123" spans="1:13" x14ac:dyDescent="0.15">
      <c r="A123" s="51"/>
      <c r="B123" s="186" t="s">
        <v>234</v>
      </c>
      <c r="C123" s="187"/>
      <c r="D123" s="52" t="s">
        <v>208</v>
      </c>
      <c r="E123" s="91">
        <v>4.82E-2</v>
      </c>
      <c r="F123" s="91">
        <v>5.1999999999999998E-3</v>
      </c>
      <c r="G123" s="91">
        <v>4.3099999999999999E-2</v>
      </c>
      <c r="H123" s="51" t="s">
        <v>209</v>
      </c>
      <c r="I123" s="52" t="s">
        <v>233</v>
      </c>
      <c r="J123" s="51" t="s">
        <v>15</v>
      </c>
    </row>
    <row r="124" spans="1:13" ht="22.5" x14ac:dyDescent="0.15">
      <c r="A124" s="51"/>
      <c r="B124" s="186" t="s">
        <v>235</v>
      </c>
      <c r="C124" s="187"/>
      <c r="D124" s="52" t="s">
        <v>208</v>
      </c>
      <c r="E124" s="91">
        <v>8.9200000000000002E-2</v>
      </c>
      <c r="F124" s="91">
        <v>0</v>
      </c>
      <c r="G124" s="91">
        <v>8.9200000000000002E-2</v>
      </c>
      <c r="H124" s="51" t="s">
        <v>215</v>
      </c>
      <c r="I124" s="52" t="s">
        <v>236</v>
      </c>
      <c r="J124" s="51" t="s">
        <v>15</v>
      </c>
    </row>
    <row r="125" spans="1:13" ht="22.5" x14ac:dyDescent="0.15">
      <c r="A125" s="51"/>
      <c r="B125" s="52" t="s">
        <v>193</v>
      </c>
      <c r="C125" s="52" t="s">
        <v>197</v>
      </c>
      <c r="D125" s="52" t="s">
        <v>208</v>
      </c>
      <c r="E125" s="91">
        <v>0</v>
      </c>
      <c r="F125" s="91">
        <v>0</v>
      </c>
      <c r="G125" s="91">
        <v>0</v>
      </c>
      <c r="H125" s="51" t="s">
        <v>215</v>
      </c>
      <c r="I125" s="52" t="s">
        <v>237</v>
      </c>
      <c r="J125" s="51" t="s">
        <v>15</v>
      </c>
    </row>
    <row r="126" spans="1:13" ht="33.75" x14ac:dyDescent="0.15">
      <c r="A126" s="51" t="s">
        <v>238</v>
      </c>
      <c r="B126" s="52" t="s">
        <v>226</v>
      </c>
      <c r="C126" s="52" t="s">
        <v>197</v>
      </c>
      <c r="D126" s="52" t="s">
        <v>208</v>
      </c>
      <c r="E126" s="91">
        <v>0</v>
      </c>
      <c r="F126" s="91">
        <v>0</v>
      </c>
      <c r="G126" s="91">
        <v>0</v>
      </c>
      <c r="H126" s="51" t="s">
        <v>215</v>
      </c>
      <c r="I126" s="52" t="s">
        <v>239</v>
      </c>
      <c r="J126" s="51" t="s">
        <v>15</v>
      </c>
    </row>
    <row r="127" spans="1:13" ht="33.75" x14ac:dyDescent="0.15">
      <c r="A127" s="51" t="s">
        <v>240</v>
      </c>
      <c r="B127" s="52" t="s">
        <v>226</v>
      </c>
      <c r="C127" s="52" t="s">
        <v>197</v>
      </c>
      <c r="D127" s="52" t="s">
        <v>208</v>
      </c>
      <c r="E127" s="91">
        <v>0</v>
      </c>
      <c r="F127" s="91">
        <v>0</v>
      </c>
      <c r="G127" s="91">
        <v>0</v>
      </c>
      <c r="H127" s="51" t="s">
        <v>215</v>
      </c>
      <c r="I127" s="52" t="s">
        <v>241</v>
      </c>
      <c r="J127" s="51" t="s">
        <v>15</v>
      </c>
    </row>
    <row r="128" spans="1:13" ht="33.75" x14ac:dyDescent="0.15">
      <c r="A128" s="51" t="s">
        <v>242</v>
      </c>
      <c r="B128" s="41"/>
      <c r="C128" s="130"/>
      <c r="D128" s="52" t="s">
        <v>208</v>
      </c>
      <c r="E128" s="91">
        <v>1.4200999999999999</v>
      </c>
      <c r="F128" s="91">
        <v>1.0852999999999999</v>
      </c>
      <c r="G128" s="91">
        <v>0.33489999999999998</v>
      </c>
      <c r="H128" s="51" t="s">
        <v>209</v>
      </c>
      <c r="I128" s="52" t="s">
        <v>243</v>
      </c>
      <c r="J128" s="51" t="s">
        <v>15</v>
      </c>
      <c r="M128" s="134"/>
    </row>
    <row r="129" spans="1:13" ht="101.25" x14ac:dyDescent="0.15">
      <c r="A129" s="51" t="s">
        <v>244</v>
      </c>
      <c r="B129" s="52" t="s">
        <v>245</v>
      </c>
      <c r="C129" s="52" t="s">
        <v>246</v>
      </c>
      <c r="D129" s="52" t="s">
        <v>208</v>
      </c>
      <c r="E129" s="91">
        <v>0.23400000000000001</v>
      </c>
      <c r="F129" s="91">
        <v>0.20200000000000001</v>
      </c>
      <c r="G129" s="91">
        <v>3.2000000000000001E-2</v>
      </c>
      <c r="H129" s="51" t="s">
        <v>247</v>
      </c>
      <c r="I129" s="52" t="s">
        <v>248</v>
      </c>
      <c r="J129" s="51" t="s">
        <v>79</v>
      </c>
      <c r="L129" s="99"/>
      <c r="M129" s="134"/>
    </row>
    <row r="130" spans="1:13" ht="101.25" x14ac:dyDescent="0.15">
      <c r="A130" s="51"/>
      <c r="B130" s="52" t="s">
        <v>249</v>
      </c>
      <c r="C130" s="52" t="s">
        <v>250</v>
      </c>
      <c r="D130" s="52" t="s">
        <v>208</v>
      </c>
      <c r="E130" s="91">
        <v>0.17199999999999999</v>
      </c>
      <c r="F130" s="91">
        <v>0.152</v>
      </c>
      <c r="G130" s="91">
        <v>2.1000000000000001E-2</v>
      </c>
      <c r="H130" s="51" t="s">
        <v>247</v>
      </c>
      <c r="I130" s="52" t="s">
        <v>248</v>
      </c>
      <c r="J130" s="51" t="s">
        <v>79</v>
      </c>
      <c r="L130" s="99"/>
    </row>
    <row r="131" spans="1:13" ht="101.25" x14ac:dyDescent="0.15">
      <c r="A131" s="51"/>
      <c r="B131" s="52" t="s">
        <v>251</v>
      </c>
      <c r="C131" s="52" t="s">
        <v>252</v>
      </c>
      <c r="D131" s="52" t="s">
        <v>208</v>
      </c>
      <c r="E131" s="91">
        <v>0.157</v>
      </c>
      <c r="F131" s="91">
        <v>0.14000000000000001</v>
      </c>
      <c r="G131" s="91">
        <v>1.7999999999999999E-2</v>
      </c>
      <c r="H131" s="51" t="s">
        <v>247</v>
      </c>
      <c r="I131" s="52" t="s">
        <v>248</v>
      </c>
      <c r="J131" s="51" t="s">
        <v>79</v>
      </c>
    </row>
    <row r="132" spans="1:13" ht="101.25" x14ac:dyDescent="0.15">
      <c r="A132" s="51"/>
      <c r="B132" s="52" t="s">
        <v>253</v>
      </c>
      <c r="C132" s="52"/>
      <c r="D132" s="52" t="s">
        <v>208</v>
      </c>
      <c r="E132" s="51">
        <v>0.182</v>
      </c>
      <c r="F132" s="51">
        <v>0.16</v>
      </c>
      <c r="G132" s="51">
        <v>2.1999999999999999E-2</v>
      </c>
      <c r="H132" s="51" t="s">
        <v>247</v>
      </c>
      <c r="I132" s="52" t="s">
        <v>248</v>
      </c>
      <c r="J132" s="51" t="s">
        <v>79</v>
      </c>
    </row>
    <row r="133" spans="1:13" x14ac:dyDescent="0.15">
      <c r="A133" s="185" t="s">
        <v>254</v>
      </c>
      <c r="B133" s="185"/>
      <c r="C133" s="185"/>
      <c r="D133" s="185"/>
      <c r="E133" s="185"/>
      <c r="F133" s="185"/>
      <c r="G133" s="185"/>
      <c r="H133" s="185"/>
      <c r="I133" s="185"/>
      <c r="J133" s="185"/>
    </row>
    <row r="134" spans="1:13" x14ac:dyDescent="0.15">
      <c r="A134" s="51" t="s">
        <v>255</v>
      </c>
      <c r="B134" s="52" t="s">
        <v>256</v>
      </c>
      <c r="C134" s="52" t="s">
        <v>257</v>
      </c>
      <c r="D134" s="52" t="s">
        <v>258</v>
      </c>
      <c r="E134" s="91">
        <v>1.3260000000000001</v>
      </c>
      <c r="F134" s="91">
        <v>1.0049999999999999</v>
      </c>
      <c r="G134" s="91">
        <v>0.32100000000000001</v>
      </c>
      <c r="H134" s="51" t="s">
        <v>259</v>
      </c>
      <c r="I134" s="52" t="s">
        <v>260</v>
      </c>
      <c r="J134" s="51" t="s">
        <v>19</v>
      </c>
    </row>
    <row r="135" spans="1:13" ht="33.75" x14ac:dyDescent="0.15">
      <c r="A135" s="51"/>
      <c r="B135" s="52" t="s">
        <v>261</v>
      </c>
      <c r="C135" s="52" t="s">
        <v>262</v>
      </c>
      <c r="D135" s="52" t="s">
        <v>258</v>
      </c>
      <c r="E135" s="91">
        <v>0.36299999999999999</v>
      </c>
      <c r="F135" s="91">
        <v>0.27500000000000002</v>
      </c>
      <c r="G135" s="91">
        <v>8.7999999999999995E-2</v>
      </c>
      <c r="H135" s="51" t="s">
        <v>263</v>
      </c>
      <c r="I135" s="52" t="s">
        <v>264</v>
      </c>
      <c r="J135" s="51" t="s">
        <v>19</v>
      </c>
    </row>
    <row r="136" spans="1:13" ht="33.75" x14ac:dyDescent="0.15">
      <c r="A136" s="51"/>
      <c r="B136" s="52"/>
      <c r="C136" s="52" t="s">
        <v>265</v>
      </c>
      <c r="D136" s="52" t="s">
        <v>258</v>
      </c>
      <c r="E136" s="91">
        <v>0.25600000000000001</v>
      </c>
      <c r="F136" s="91">
        <v>0.19400000000000001</v>
      </c>
      <c r="G136" s="91">
        <v>6.2E-2</v>
      </c>
      <c r="H136" s="51" t="s">
        <v>263</v>
      </c>
      <c r="I136" s="52" t="s">
        <v>266</v>
      </c>
      <c r="J136" s="51" t="s">
        <v>19</v>
      </c>
    </row>
    <row r="137" spans="1:13" ht="45" x14ac:dyDescent="0.15">
      <c r="A137" s="51"/>
      <c r="B137" s="52"/>
      <c r="C137" s="52" t="s">
        <v>267</v>
      </c>
      <c r="D137" s="52" t="s">
        <v>258</v>
      </c>
      <c r="E137" s="91">
        <v>0.105</v>
      </c>
      <c r="F137" s="91">
        <v>0.08</v>
      </c>
      <c r="G137" s="91">
        <v>2.5000000000000001E-2</v>
      </c>
      <c r="H137" s="51" t="s">
        <v>263</v>
      </c>
      <c r="I137" s="52" t="s">
        <v>268</v>
      </c>
      <c r="J137" s="51" t="s">
        <v>19</v>
      </c>
    </row>
    <row r="138" spans="1:13" ht="33.75" x14ac:dyDescent="0.15">
      <c r="A138" s="51"/>
      <c r="B138" s="52"/>
      <c r="C138" s="52" t="s">
        <v>269</v>
      </c>
      <c r="D138" s="52" t="s">
        <v>258</v>
      </c>
      <c r="E138" s="91">
        <v>8.7999999999999995E-2</v>
      </c>
      <c r="F138" s="91">
        <v>6.7000000000000004E-2</v>
      </c>
      <c r="G138" s="91">
        <v>2.1000000000000001E-2</v>
      </c>
      <c r="H138" s="51" t="s">
        <v>263</v>
      </c>
      <c r="I138" s="52" t="s">
        <v>270</v>
      </c>
      <c r="J138" s="51" t="s">
        <v>19</v>
      </c>
    </row>
    <row r="139" spans="1:13" ht="22.5" x14ac:dyDescent="0.15">
      <c r="A139" s="51"/>
      <c r="B139" s="52"/>
      <c r="C139" s="52" t="s">
        <v>271</v>
      </c>
      <c r="D139" s="52" t="s">
        <v>258</v>
      </c>
      <c r="E139" s="91">
        <v>8.5000000000000006E-2</v>
      </c>
      <c r="F139" s="91">
        <v>6.5000000000000002E-2</v>
      </c>
      <c r="G139" s="91">
        <v>2.1000000000000001E-2</v>
      </c>
      <c r="H139" s="51" t="s">
        <v>263</v>
      </c>
      <c r="I139" s="52" t="s">
        <v>272</v>
      </c>
      <c r="J139" s="51" t="s">
        <v>19</v>
      </c>
    </row>
    <row r="140" spans="1:13" x14ac:dyDescent="0.15">
      <c r="A140" s="51"/>
      <c r="B140" s="52" t="s">
        <v>222</v>
      </c>
      <c r="C140" s="52" t="s">
        <v>30</v>
      </c>
      <c r="D140" s="52" t="s">
        <v>258</v>
      </c>
      <c r="E140" s="91">
        <v>1.7000000000000001E-2</v>
      </c>
      <c r="F140" s="91">
        <v>1.2999999999999999E-2</v>
      </c>
      <c r="G140" s="91">
        <v>4.0000000000000001E-3</v>
      </c>
      <c r="H140" s="51" t="s">
        <v>273</v>
      </c>
      <c r="I140" s="52" t="s">
        <v>274</v>
      </c>
      <c r="J140" s="51" t="s">
        <v>19</v>
      </c>
    </row>
    <row r="141" spans="1:13" x14ac:dyDescent="0.15">
      <c r="A141" s="51"/>
      <c r="B141" s="52"/>
      <c r="C141" s="52" t="s">
        <v>226</v>
      </c>
      <c r="D141" s="52" t="s">
        <v>258</v>
      </c>
      <c r="E141" s="91">
        <v>8.9999999999999993E-3</v>
      </c>
      <c r="F141" s="91">
        <v>0</v>
      </c>
      <c r="G141" s="91">
        <v>8.9999999999999993E-3</v>
      </c>
      <c r="H141" s="51" t="s">
        <v>273</v>
      </c>
      <c r="I141" s="52" t="s">
        <v>274</v>
      </c>
      <c r="J141" s="51" t="s">
        <v>19</v>
      </c>
    </row>
    <row r="142" spans="1:13" ht="22.5" x14ac:dyDescent="0.15">
      <c r="A142" s="51"/>
      <c r="B142" s="52"/>
      <c r="C142" s="52" t="s">
        <v>275</v>
      </c>
      <c r="D142" s="52" t="s">
        <v>258</v>
      </c>
      <c r="E142" s="168">
        <v>1.2E-2</v>
      </c>
      <c r="F142" s="91">
        <v>4.0000000000000001E-3</v>
      </c>
      <c r="G142" s="91">
        <v>8.0000000000000002E-3</v>
      </c>
      <c r="H142" s="51" t="s">
        <v>17</v>
      </c>
      <c r="I142" s="52" t="s">
        <v>276</v>
      </c>
      <c r="J142" s="51" t="s">
        <v>19</v>
      </c>
    </row>
    <row r="143" spans="1:13" ht="56.25" x14ac:dyDescent="0.15">
      <c r="A143" s="51"/>
      <c r="B143" s="52" t="s">
        <v>277</v>
      </c>
      <c r="C143" s="52" t="s">
        <v>278</v>
      </c>
      <c r="D143" s="52" t="s">
        <v>258</v>
      </c>
      <c r="E143" s="91">
        <v>4.1000000000000002E-2</v>
      </c>
      <c r="F143" s="91">
        <v>3.1E-2</v>
      </c>
      <c r="G143" s="91">
        <v>0.01</v>
      </c>
      <c r="H143" s="51" t="s">
        <v>279</v>
      </c>
      <c r="I143" s="52" t="s">
        <v>280</v>
      </c>
      <c r="J143" s="51" t="s">
        <v>19</v>
      </c>
    </row>
    <row r="144" spans="1:13" ht="56.25" x14ac:dyDescent="0.15">
      <c r="A144" s="51"/>
      <c r="B144" s="52"/>
      <c r="C144" s="52" t="s">
        <v>281</v>
      </c>
      <c r="D144" s="52" t="s">
        <v>258</v>
      </c>
      <c r="E144" s="91">
        <v>3.1E-2</v>
      </c>
      <c r="F144" s="91">
        <v>2.3E-2</v>
      </c>
      <c r="G144" s="91">
        <v>7.0000000000000001E-3</v>
      </c>
      <c r="H144" s="51" t="s">
        <v>279</v>
      </c>
      <c r="I144" s="52" t="s">
        <v>282</v>
      </c>
      <c r="J144" s="51" t="s">
        <v>19</v>
      </c>
    </row>
    <row r="145" spans="1:21" ht="67.5" x14ac:dyDescent="0.15">
      <c r="A145" s="51"/>
      <c r="B145" s="52"/>
      <c r="C145" s="52" t="s">
        <v>283</v>
      </c>
      <c r="D145" s="52" t="s">
        <v>258</v>
      </c>
      <c r="E145" s="91">
        <v>2.1000000000000001E-2</v>
      </c>
      <c r="F145" s="91">
        <v>1.6E-2</v>
      </c>
      <c r="G145" s="91">
        <v>5.0000000000000001E-3</v>
      </c>
      <c r="H145" s="51" t="s">
        <v>279</v>
      </c>
      <c r="I145" s="52" t="s">
        <v>284</v>
      </c>
      <c r="J145" s="51" t="s">
        <v>19</v>
      </c>
    </row>
    <row r="146" spans="1:21" ht="123.75" x14ac:dyDescent="0.15">
      <c r="A146" s="51"/>
      <c r="B146" s="52"/>
      <c r="C146" s="52" t="s">
        <v>285</v>
      </c>
      <c r="D146" s="52" t="s">
        <v>258</v>
      </c>
      <c r="E146" s="91">
        <v>3.1E-2</v>
      </c>
      <c r="F146" s="91">
        <v>2.3E-2</v>
      </c>
      <c r="G146" s="91">
        <v>7.0000000000000001E-3</v>
      </c>
      <c r="H146" s="51" t="s">
        <v>279</v>
      </c>
      <c r="I146" s="52" t="s">
        <v>286</v>
      </c>
      <c r="J146" s="51" t="s">
        <v>19</v>
      </c>
    </row>
    <row r="147" spans="1:21" ht="33.75" x14ac:dyDescent="0.15">
      <c r="A147" s="51"/>
      <c r="B147" s="52" t="s">
        <v>287</v>
      </c>
      <c r="C147" s="52" t="s">
        <v>288</v>
      </c>
      <c r="D147" s="52" t="s">
        <v>258</v>
      </c>
      <c r="E147" s="91">
        <v>2.1999999999999999E-2</v>
      </c>
      <c r="F147" s="91">
        <v>1.7999999999999999E-2</v>
      </c>
      <c r="G147" s="91">
        <v>4.0000000000000001E-3</v>
      </c>
      <c r="H147" s="51" t="s">
        <v>289</v>
      </c>
      <c r="I147" s="52" t="s">
        <v>290</v>
      </c>
      <c r="J147" s="51" t="s">
        <v>19</v>
      </c>
    </row>
    <row r="148" spans="1:21" ht="22.5" x14ac:dyDescent="0.15">
      <c r="A148" s="51"/>
      <c r="B148" s="52"/>
      <c r="C148" s="52" t="s">
        <v>291</v>
      </c>
      <c r="D148" s="52" t="s">
        <v>258</v>
      </c>
      <c r="E148" s="91">
        <v>7.0000000000000001E-3</v>
      </c>
      <c r="F148" s="91">
        <v>5.0000000000000001E-3</v>
      </c>
      <c r="G148" s="91">
        <v>1E-3</v>
      </c>
      <c r="H148" s="51" t="s">
        <v>289</v>
      </c>
      <c r="I148" s="52" t="s">
        <v>292</v>
      </c>
      <c r="J148" s="51" t="s">
        <v>19</v>
      </c>
    </row>
    <row r="149" spans="1:21" ht="33.75" x14ac:dyDescent="0.15">
      <c r="A149" s="51"/>
      <c r="B149" s="52"/>
      <c r="C149" s="52" t="s">
        <v>293</v>
      </c>
      <c r="D149" s="52" t="s">
        <v>258</v>
      </c>
      <c r="E149" s="91">
        <v>7.0000000000000001E-3</v>
      </c>
      <c r="F149" s="91">
        <v>5.0000000000000001E-3</v>
      </c>
      <c r="G149" s="91">
        <v>1E-3</v>
      </c>
      <c r="H149" s="51" t="s">
        <v>289</v>
      </c>
      <c r="I149" s="52" t="s">
        <v>294</v>
      </c>
      <c r="J149" s="51" t="s">
        <v>19</v>
      </c>
    </row>
    <row r="150" spans="1:21" ht="22.5" x14ac:dyDescent="0.15">
      <c r="A150" s="51"/>
      <c r="B150" s="52" t="s">
        <v>295</v>
      </c>
      <c r="C150" s="52" t="s">
        <v>296</v>
      </c>
      <c r="D150" s="52" t="s">
        <v>258</v>
      </c>
      <c r="E150" s="91">
        <v>0.55000000000000004</v>
      </c>
      <c r="F150" s="91">
        <v>0.43099999999999999</v>
      </c>
      <c r="G150" s="91">
        <v>0.11899999999999999</v>
      </c>
      <c r="H150" s="51" t="s">
        <v>297</v>
      </c>
      <c r="I150" s="52" t="s">
        <v>298</v>
      </c>
      <c r="J150" s="51" t="s">
        <v>19</v>
      </c>
    </row>
    <row r="151" spans="1:21" ht="22.5" x14ac:dyDescent="0.15">
      <c r="A151" s="51" t="s">
        <v>299</v>
      </c>
      <c r="B151" s="52" t="s">
        <v>261</v>
      </c>
      <c r="C151" s="52" t="s">
        <v>300</v>
      </c>
      <c r="D151" s="52" t="s">
        <v>258</v>
      </c>
      <c r="E151" s="91">
        <v>0.21199999999999999</v>
      </c>
      <c r="F151" s="91">
        <v>0.161</v>
      </c>
      <c r="G151" s="91">
        <v>5.0999999999999997E-2</v>
      </c>
      <c r="H151" s="51" t="s">
        <v>301</v>
      </c>
      <c r="I151" s="52" t="s">
        <v>302</v>
      </c>
      <c r="J151" s="51" t="s">
        <v>19</v>
      </c>
    </row>
    <row r="152" spans="1:21" ht="33.75" x14ac:dyDescent="0.15">
      <c r="A152" s="51"/>
      <c r="B152" s="52"/>
      <c r="C152" s="52" t="s">
        <v>303</v>
      </c>
      <c r="D152" s="52" t="s">
        <v>258</v>
      </c>
      <c r="E152" s="91">
        <v>0.122</v>
      </c>
      <c r="F152" s="91">
        <v>9.2999999999999999E-2</v>
      </c>
      <c r="G152" s="91">
        <v>2.9000000000000001E-2</v>
      </c>
      <c r="H152" s="51" t="s">
        <v>301</v>
      </c>
      <c r="I152" s="52" t="s">
        <v>304</v>
      </c>
      <c r="J152" s="51" t="s">
        <v>19</v>
      </c>
    </row>
    <row r="153" spans="1:21" ht="45" x14ac:dyDescent="0.15">
      <c r="A153" s="51"/>
      <c r="B153" s="52"/>
      <c r="C153" s="52" t="s">
        <v>305</v>
      </c>
      <c r="D153" s="52" t="s">
        <v>258</v>
      </c>
      <c r="E153" s="91">
        <v>0.121</v>
      </c>
      <c r="F153" s="91">
        <v>9.1999999999999998E-2</v>
      </c>
      <c r="G153" s="91">
        <v>2.9000000000000001E-2</v>
      </c>
      <c r="H153" s="51" t="s">
        <v>301</v>
      </c>
      <c r="I153" s="52" t="s">
        <v>304</v>
      </c>
      <c r="J153" s="51" t="s">
        <v>19</v>
      </c>
    </row>
    <row r="154" spans="1:21" ht="22.5" x14ac:dyDescent="0.15">
      <c r="A154" s="51"/>
      <c r="B154" s="52"/>
      <c r="C154" s="52" t="s">
        <v>271</v>
      </c>
      <c r="D154" s="52" t="s">
        <v>258</v>
      </c>
      <c r="E154" s="91">
        <v>0.109</v>
      </c>
      <c r="F154" s="91">
        <v>8.3000000000000004E-2</v>
      </c>
      <c r="G154" s="168">
        <v>2.5999999999999999E-2</v>
      </c>
      <c r="H154" s="51" t="s">
        <v>301</v>
      </c>
      <c r="I154" s="52" t="s">
        <v>306</v>
      </c>
      <c r="J154" s="51" t="s">
        <v>19</v>
      </c>
    </row>
    <row r="155" spans="1:21" x14ac:dyDescent="0.15">
      <c r="A155" s="51"/>
      <c r="B155" s="52" t="s">
        <v>222</v>
      </c>
      <c r="C155" s="52" t="s">
        <v>30</v>
      </c>
      <c r="D155" s="52" t="s">
        <v>258</v>
      </c>
      <c r="E155" s="24">
        <v>2.7E-2</v>
      </c>
      <c r="F155" s="24">
        <v>0.02</v>
      </c>
      <c r="G155" s="24">
        <v>7.0000000000000001E-3</v>
      </c>
      <c r="H155" s="51" t="s">
        <v>307</v>
      </c>
      <c r="I155" s="52" t="s">
        <v>308</v>
      </c>
      <c r="J155" s="51" t="s">
        <v>309</v>
      </c>
      <c r="M155"/>
      <c r="N155"/>
      <c r="O155"/>
      <c r="P155"/>
      <c r="Q155"/>
      <c r="R155"/>
      <c r="S155"/>
      <c r="T155"/>
      <c r="U155"/>
    </row>
    <row r="156" spans="1:21" x14ac:dyDescent="0.15">
      <c r="A156" s="51"/>
      <c r="B156" s="52"/>
      <c r="C156" s="52" t="s">
        <v>226</v>
      </c>
      <c r="D156" s="52" t="s">
        <v>258</v>
      </c>
      <c r="E156" s="24">
        <v>1.4999999999999999E-2</v>
      </c>
      <c r="F156" s="24">
        <v>0</v>
      </c>
      <c r="G156" s="24">
        <v>1.4999999999999999E-2</v>
      </c>
      <c r="H156" s="51" t="s">
        <v>307</v>
      </c>
      <c r="I156" s="52" t="s">
        <v>308</v>
      </c>
      <c r="J156" s="51" t="s">
        <v>309</v>
      </c>
      <c r="M156"/>
      <c r="N156"/>
      <c r="O156"/>
      <c r="P156"/>
      <c r="Q156"/>
      <c r="R156"/>
      <c r="S156"/>
      <c r="T156"/>
      <c r="U156"/>
    </row>
    <row r="157" spans="1:21" ht="22.5" x14ac:dyDescent="0.15">
      <c r="A157" s="51"/>
      <c r="B157" s="52"/>
      <c r="C157" s="52" t="s">
        <v>275</v>
      </c>
      <c r="D157" s="52" t="s">
        <v>258</v>
      </c>
      <c r="E157" s="24">
        <v>1.7999999999999999E-2</v>
      </c>
      <c r="F157" s="24">
        <v>5.0000000000000001E-3</v>
      </c>
      <c r="G157" s="24">
        <v>1.2999999999999999E-2</v>
      </c>
      <c r="H157" s="51" t="s">
        <v>307</v>
      </c>
      <c r="I157" s="52" t="s">
        <v>310</v>
      </c>
      <c r="J157" s="51" t="s">
        <v>309</v>
      </c>
      <c r="M157"/>
      <c r="N157"/>
      <c r="O157"/>
      <c r="P157"/>
      <c r="Q157"/>
      <c r="R157"/>
      <c r="S157"/>
      <c r="T157"/>
      <c r="U157"/>
    </row>
    <row r="158" spans="1:21" ht="33.75" x14ac:dyDescent="0.15">
      <c r="A158" s="51"/>
      <c r="B158" s="52" t="s">
        <v>277</v>
      </c>
      <c r="C158" s="52" t="s">
        <v>311</v>
      </c>
      <c r="D158" s="52" t="s">
        <v>258</v>
      </c>
      <c r="E158" s="91">
        <v>5.3999999999999999E-2</v>
      </c>
      <c r="F158" s="91">
        <v>4.1000000000000002E-2</v>
      </c>
      <c r="G158" s="91">
        <v>1.29E-2</v>
      </c>
      <c r="H158" s="51" t="s">
        <v>312</v>
      </c>
      <c r="I158" s="52" t="s">
        <v>313</v>
      </c>
      <c r="J158" s="51" t="s">
        <v>314</v>
      </c>
    </row>
    <row r="159" spans="1:21" ht="33.75" x14ac:dyDescent="0.15">
      <c r="A159" s="51"/>
      <c r="B159" s="52"/>
      <c r="C159" s="52" t="s">
        <v>315</v>
      </c>
      <c r="D159" s="52" t="s">
        <v>258</v>
      </c>
      <c r="E159" s="91">
        <v>5.1999999999999998E-2</v>
      </c>
      <c r="F159" s="91">
        <v>3.9E-2</v>
      </c>
      <c r="G159" s="91">
        <v>1.2500000000000001E-2</v>
      </c>
      <c r="H159" s="51" t="s">
        <v>312</v>
      </c>
      <c r="I159" s="52" t="s">
        <v>316</v>
      </c>
      <c r="J159" s="51" t="s">
        <v>314</v>
      </c>
    </row>
    <row r="160" spans="1:21" ht="33.75" x14ac:dyDescent="0.15">
      <c r="A160" s="51"/>
      <c r="B160" s="52"/>
      <c r="C160" s="52" t="s">
        <v>317</v>
      </c>
      <c r="D160" s="52" t="s">
        <v>258</v>
      </c>
      <c r="E160" s="91">
        <v>3.2000000000000001E-2</v>
      </c>
      <c r="F160" s="91">
        <v>2.4E-2</v>
      </c>
      <c r="G160" s="91">
        <v>8.0000000000000002E-3</v>
      </c>
      <c r="H160" s="51" t="s">
        <v>312</v>
      </c>
      <c r="I160" s="52" t="s">
        <v>316</v>
      </c>
      <c r="J160" s="51" t="s">
        <v>19</v>
      </c>
    </row>
    <row r="161" spans="1:13" ht="33.75" x14ac:dyDescent="0.15">
      <c r="A161" s="51"/>
      <c r="B161" s="52"/>
      <c r="C161" s="52" t="s">
        <v>318</v>
      </c>
      <c r="D161" s="52" t="s">
        <v>258</v>
      </c>
      <c r="E161" s="91">
        <v>2.7E-2</v>
      </c>
      <c r="F161" s="91">
        <v>0.02</v>
      </c>
      <c r="G161" s="91">
        <v>7.0000000000000001E-3</v>
      </c>
      <c r="H161" s="51" t="s">
        <v>312</v>
      </c>
      <c r="I161" s="52" t="s">
        <v>316</v>
      </c>
      <c r="J161" s="51" t="s">
        <v>19</v>
      </c>
    </row>
    <row r="162" spans="1:13" ht="67.5" x14ac:dyDescent="0.15">
      <c r="A162" s="51"/>
      <c r="B162" s="52"/>
      <c r="C162" s="52" t="s">
        <v>319</v>
      </c>
      <c r="D162" s="52" t="s">
        <v>258</v>
      </c>
      <c r="E162" s="91">
        <v>3.2000000000000001E-2</v>
      </c>
      <c r="F162" s="91">
        <v>2.4E-2</v>
      </c>
      <c r="G162" s="91">
        <v>8.0000000000000002E-3</v>
      </c>
      <c r="H162" s="51" t="s">
        <v>312</v>
      </c>
      <c r="I162" s="52" t="s">
        <v>320</v>
      </c>
      <c r="J162" s="51" t="s">
        <v>19</v>
      </c>
    </row>
    <row r="163" spans="1:13" x14ac:dyDescent="0.15">
      <c r="A163" s="51"/>
      <c r="B163" s="52" t="s">
        <v>287</v>
      </c>
      <c r="C163" s="52" t="s">
        <v>288</v>
      </c>
      <c r="D163" s="52" t="s">
        <v>258</v>
      </c>
      <c r="E163" s="91">
        <v>3.2000000000000001E-2</v>
      </c>
      <c r="F163" s="91">
        <v>2.5999999999999999E-2</v>
      </c>
      <c r="G163" s="91">
        <v>6.0000000000000001E-3</v>
      </c>
      <c r="H163" s="51" t="s">
        <v>321</v>
      </c>
      <c r="I163" s="52" t="s">
        <v>322</v>
      </c>
      <c r="J163" s="51" t="s">
        <v>19</v>
      </c>
    </row>
    <row r="164" spans="1:13" ht="22.5" x14ac:dyDescent="0.15">
      <c r="A164" s="51"/>
      <c r="B164" s="52"/>
      <c r="C164" s="52" t="s">
        <v>291</v>
      </c>
      <c r="D164" s="52" t="s">
        <v>258</v>
      </c>
      <c r="E164" s="91">
        <v>1.2E-2</v>
      </c>
      <c r="F164" s="91">
        <v>8.9999999999999993E-3</v>
      </c>
      <c r="G164" s="91">
        <v>2E-3</v>
      </c>
      <c r="H164" s="51" t="s">
        <v>321</v>
      </c>
      <c r="I164" s="52" t="s">
        <v>323</v>
      </c>
      <c r="J164" s="51" t="s">
        <v>19</v>
      </c>
    </row>
    <row r="165" spans="1:13" ht="22.5" x14ac:dyDescent="0.15">
      <c r="A165" s="51"/>
      <c r="B165" s="52"/>
      <c r="C165" s="52" t="s">
        <v>324</v>
      </c>
      <c r="D165" s="52" t="s">
        <v>258</v>
      </c>
      <c r="E165" s="91">
        <v>1.2E-2</v>
      </c>
      <c r="F165" s="91">
        <v>8.9999999999999993E-3</v>
      </c>
      <c r="G165" s="91">
        <v>2E-3</v>
      </c>
      <c r="H165" s="51" t="s">
        <v>321</v>
      </c>
      <c r="I165" s="52" t="s">
        <v>294</v>
      </c>
      <c r="J165" s="51" t="s">
        <v>19</v>
      </c>
    </row>
    <row r="166" spans="1:13" x14ac:dyDescent="0.15">
      <c r="A166" s="185" t="s">
        <v>325</v>
      </c>
      <c r="B166" s="185"/>
      <c r="C166" s="185"/>
      <c r="D166" s="185"/>
      <c r="E166" s="185"/>
      <c r="F166" s="185"/>
      <c r="G166" s="185"/>
      <c r="H166" s="185"/>
      <c r="I166" s="185"/>
      <c r="J166" s="185"/>
    </row>
    <row r="167" spans="1:13" ht="56.25" x14ac:dyDescent="0.15">
      <c r="A167" s="41"/>
      <c r="B167" s="41" t="s">
        <v>326</v>
      </c>
      <c r="C167" s="41"/>
      <c r="D167" s="41" t="s">
        <v>40</v>
      </c>
      <c r="E167" s="131">
        <v>1</v>
      </c>
      <c r="F167" s="41"/>
      <c r="G167" s="41"/>
      <c r="H167" s="41" t="s">
        <v>327</v>
      </c>
      <c r="I167" s="41" t="s">
        <v>328</v>
      </c>
      <c r="J167" s="41" t="s">
        <v>329</v>
      </c>
    </row>
    <row r="168" spans="1:13" ht="56.25" x14ac:dyDescent="0.15">
      <c r="A168" s="53"/>
      <c r="B168" s="51" t="s">
        <v>330</v>
      </c>
      <c r="C168" s="52"/>
      <c r="D168" s="51" t="s">
        <v>40</v>
      </c>
      <c r="E168" s="51">
        <v>1</v>
      </c>
      <c r="F168" s="51"/>
      <c r="G168" s="51"/>
      <c r="H168" s="52" t="s">
        <v>327</v>
      </c>
      <c r="I168" s="52" t="s">
        <v>331</v>
      </c>
      <c r="J168" s="51" t="s">
        <v>19</v>
      </c>
      <c r="M168" s="28"/>
    </row>
    <row r="169" spans="1:13" ht="56.25" x14ac:dyDescent="0.15">
      <c r="A169" s="53"/>
      <c r="B169" s="51" t="s">
        <v>332</v>
      </c>
      <c r="C169" s="52"/>
      <c r="D169" s="51" t="s">
        <v>40</v>
      </c>
      <c r="E169" s="51">
        <v>1</v>
      </c>
      <c r="F169" s="51"/>
      <c r="G169" s="51"/>
      <c r="H169" s="52" t="s">
        <v>327</v>
      </c>
      <c r="I169" s="52" t="s">
        <v>328</v>
      </c>
      <c r="J169" s="51" t="s">
        <v>19</v>
      </c>
    </row>
    <row r="170" spans="1:13" ht="56.25" x14ac:dyDescent="0.15">
      <c r="A170" s="53"/>
      <c r="B170" s="51" t="s">
        <v>333</v>
      </c>
      <c r="C170" s="52"/>
      <c r="D170" s="51" t="s">
        <v>40</v>
      </c>
      <c r="E170" s="51">
        <v>1760</v>
      </c>
      <c r="F170" s="51"/>
      <c r="G170" s="51"/>
      <c r="H170" s="52" t="s">
        <v>327</v>
      </c>
      <c r="I170" s="52" t="s">
        <v>328</v>
      </c>
      <c r="J170" s="51" t="s">
        <v>19</v>
      </c>
    </row>
    <row r="171" spans="1:13" ht="56.25" x14ac:dyDescent="0.15">
      <c r="A171" s="53"/>
      <c r="B171" s="51" t="s">
        <v>334</v>
      </c>
      <c r="C171" s="52"/>
      <c r="D171" s="51" t="s">
        <v>40</v>
      </c>
      <c r="E171" s="51">
        <v>14800</v>
      </c>
      <c r="F171" s="51"/>
      <c r="G171" s="51"/>
      <c r="H171" s="52" t="s">
        <v>327</v>
      </c>
      <c r="I171" s="52" t="s">
        <v>328</v>
      </c>
      <c r="J171" s="51" t="s">
        <v>15</v>
      </c>
    </row>
    <row r="172" spans="1:13" ht="56.25" x14ac:dyDescent="0.15">
      <c r="A172" s="53"/>
      <c r="B172" s="51" t="s">
        <v>335</v>
      </c>
      <c r="C172" s="52"/>
      <c r="D172" s="51" t="s">
        <v>40</v>
      </c>
      <c r="E172" s="51">
        <v>677</v>
      </c>
      <c r="F172" s="51"/>
      <c r="G172" s="51"/>
      <c r="H172" s="52" t="s">
        <v>327</v>
      </c>
      <c r="I172" s="52" t="s">
        <v>328</v>
      </c>
      <c r="J172" s="51" t="s">
        <v>19</v>
      </c>
    </row>
    <row r="173" spans="1:13" ht="56.25" x14ac:dyDescent="0.15">
      <c r="A173" s="53"/>
      <c r="B173" s="51" t="s">
        <v>336</v>
      </c>
      <c r="C173" s="52"/>
      <c r="D173" s="51" t="s">
        <v>40</v>
      </c>
      <c r="E173" s="51">
        <v>3170</v>
      </c>
      <c r="F173" s="51"/>
      <c r="G173" s="51"/>
      <c r="H173" s="52" t="s">
        <v>327</v>
      </c>
      <c r="I173" s="52" t="s">
        <v>328</v>
      </c>
      <c r="J173" s="51" t="s">
        <v>19</v>
      </c>
    </row>
    <row r="174" spans="1:13" ht="56.25" x14ac:dyDescent="0.15">
      <c r="A174" s="53"/>
      <c r="B174" s="51" t="s">
        <v>337</v>
      </c>
      <c r="C174" s="52"/>
      <c r="D174" s="51" t="s">
        <v>40</v>
      </c>
      <c r="E174" s="51">
        <v>1300</v>
      </c>
      <c r="F174" s="51"/>
      <c r="G174" s="51"/>
      <c r="H174" s="52" t="s">
        <v>327</v>
      </c>
      <c r="I174" s="52" t="s">
        <v>328</v>
      </c>
      <c r="J174" s="51" t="s">
        <v>19</v>
      </c>
    </row>
    <row r="175" spans="1:13" ht="56.25" x14ac:dyDescent="0.15">
      <c r="A175" s="53"/>
      <c r="B175" s="51" t="s">
        <v>338</v>
      </c>
      <c r="C175" s="52"/>
      <c r="D175" s="51" t="s">
        <v>40</v>
      </c>
      <c r="E175" s="51">
        <v>4800</v>
      </c>
      <c r="F175" s="51"/>
      <c r="G175" s="51"/>
      <c r="H175" s="52" t="s">
        <v>327</v>
      </c>
      <c r="I175" s="52" t="s">
        <v>328</v>
      </c>
      <c r="J175" s="51" t="s">
        <v>19</v>
      </c>
    </row>
    <row r="176" spans="1:13" ht="56.25" x14ac:dyDescent="0.15">
      <c r="A176" s="53"/>
      <c r="B176" s="51" t="s">
        <v>339</v>
      </c>
      <c r="C176" s="52"/>
      <c r="D176" s="51" t="s">
        <v>40</v>
      </c>
      <c r="E176" s="51">
        <v>858</v>
      </c>
      <c r="F176" s="51"/>
      <c r="G176" s="51"/>
      <c r="H176" s="52" t="s">
        <v>327</v>
      </c>
      <c r="I176" s="52" t="s">
        <v>328</v>
      </c>
      <c r="J176" s="51" t="s">
        <v>329</v>
      </c>
    </row>
    <row r="177" spans="1:10" ht="56.25" x14ac:dyDescent="0.15">
      <c r="A177" s="53"/>
      <c r="B177" s="52" t="s">
        <v>340</v>
      </c>
      <c r="C177" s="52" t="s">
        <v>341</v>
      </c>
      <c r="D177" s="52" t="s">
        <v>40</v>
      </c>
      <c r="E177" s="52">
        <v>3</v>
      </c>
      <c r="F177" s="52"/>
      <c r="G177" s="52"/>
      <c r="H177" s="52" t="s">
        <v>327</v>
      </c>
      <c r="I177" s="52" t="s">
        <v>328</v>
      </c>
      <c r="J177" s="51" t="s">
        <v>79</v>
      </c>
    </row>
    <row r="178" spans="1:10" ht="67.5" x14ac:dyDescent="0.15">
      <c r="A178" s="53"/>
      <c r="B178" s="51" t="s">
        <v>342</v>
      </c>
      <c r="C178" s="52" t="s">
        <v>343</v>
      </c>
      <c r="D178" s="51" t="s">
        <v>40</v>
      </c>
      <c r="E178" s="51">
        <v>3943</v>
      </c>
      <c r="F178" s="51"/>
      <c r="G178" s="51"/>
      <c r="H178" s="52" t="s">
        <v>327</v>
      </c>
      <c r="I178" s="52" t="s">
        <v>344</v>
      </c>
      <c r="J178" s="51" t="s">
        <v>19</v>
      </c>
    </row>
    <row r="179" spans="1:10" ht="67.5" x14ac:dyDescent="0.15">
      <c r="A179" s="53"/>
      <c r="B179" s="51" t="s">
        <v>345</v>
      </c>
      <c r="C179" s="52" t="s">
        <v>346</v>
      </c>
      <c r="D179" s="51" t="s">
        <v>40</v>
      </c>
      <c r="E179" s="51">
        <v>1923</v>
      </c>
      <c r="F179" s="51"/>
      <c r="G179" s="51"/>
      <c r="H179" s="52" t="s">
        <v>327</v>
      </c>
      <c r="I179" s="52" t="s">
        <v>344</v>
      </c>
      <c r="J179" s="51" t="s">
        <v>15</v>
      </c>
    </row>
    <row r="180" spans="1:10" ht="67.5" x14ac:dyDescent="0.15">
      <c r="A180" s="53"/>
      <c r="B180" s="51" t="s">
        <v>347</v>
      </c>
      <c r="C180" s="52" t="s">
        <v>348</v>
      </c>
      <c r="D180" s="51" t="s">
        <v>40</v>
      </c>
      <c r="E180" s="51">
        <v>1624</v>
      </c>
      <c r="F180" s="51"/>
      <c r="G180" s="51"/>
      <c r="H180" s="52" t="s">
        <v>327</v>
      </c>
      <c r="I180" s="52" t="s">
        <v>344</v>
      </c>
      <c r="J180" s="51" t="s">
        <v>19</v>
      </c>
    </row>
    <row r="181" spans="1:10" ht="67.5" x14ac:dyDescent="0.15">
      <c r="A181" s="53"/>
      <c r="B181" s="51" t="s">
        <v>349</v>
      </c>
      <c r="C181" s="52" t="s">
        <v>350</v>
      </c>
      <c r="D181" s="51" t="s">
        <v>40</v>
      </c>
      <c r="E181" s="51">
        <v>1674</v>
      </c>
      <c r="F181" s="51"/>
      <c r="G181" s="51"/>
      <c r="H181" s="51" t="s">
        <v>327</v>
      </c>
      <c r="I181" s="52" t="s">
        <v>344</v>
      </c>
      <c r="J181" s="51" t="s">
        <v>79</v>
      </c>
    </row>
    <row r="182" spans="1:10" ht="67.5" x14ac:dyDescent="0.15">
      <c r="A182" s="53"/>
      <c r="B182" s="51" t="s">
        <v>351</v>
      </c>
      <c r="C182" s="52" t="s">
        <v>352</v>
      </c>
      <c r="D182" s="51" t="s">
        <v>40</v>
      </c>
      <c r="E182" s="51">
        <v>1924</v>
      </c>
      <c r="F182" s="51"/>
      <c r="G182" s="51"/>
      <c r="H182" s="52" t="s">
        <v>327</v>
      </c>
      <c r="I182" s="52" t="s">
        <v>344</v>
      </c>
      <c r="J182" s="51" t="s">
        <v>19</v>
      </c>
    </row>
    <row r="183" spans="1:10" ht="67.5" x14ac:dyDescent="0.15">
      <c r="A183" s="53"/>
      <c r="B183" s="51" t="s">
        <v>353</v>
      </c>
      <c r="C183" s="52" t="s">
        <v>354</v>
      </c>
      <c r="D183" s="51" t="s">
        <v>40</v>
      </c>
      <c r="E183" s="51">
        <v>2127</v>
      </c>
      <c r="F183" s="51"/>
      <c r="G183" s="51"/>
      <c r="H183" s="52" t="s">
        <v>327</v>
      </c>
      <c r="I183" s="52" t="s">
        <v>344</v>
      </c>
      <c r="J183" s="51" t="s">
        <v>19</v>
      </c>
    </row>
    <row r="184" spans="1:10" ht="67.5" x14ac:dyDescent="0.15">
      <c r="A184" s="53"/>
      <c r="B184" s="51" t="s">
        <v>355</v>
      </c>
      <c r="C184" s="52" t="s">
        <v>356</v>
      </c>
      <c r="D184" s="51" t="s">
        <v>40</v>
      </c>
      <c r="E184" s="51">
        <v>2473</v>
      </c>
      <c r="F184" s="51"/>
      <c r="G184" s="51"/>
      <c r="H184" s="52" t="s">
        <v>327</v>
      </c>
      <c r="I184" s="52" t="s">
        <v>344</v>
      </c>
      <c r="J184" s="51" t="s">
        <v>19</v>
      </c>
    </row>
    <row r="185" spans="1:10" s="28" customFormat="1" ht="90" x14ac:dyDescent="0.15">
      <c r="A185" s="53"/>
      <c r="B185" s="52" t="s">
        <v>357</v>
      </c>
      <c r="C185" s="52" t="s">
        <v>358</v>
      </c>
      <c r="D185" s="52" t="s">
        <v>40</v>
      </c>
      <c r="E185" s="52">
        <v>2059</v>
      </c>
      <c r="F185" s="52"/>
      <c r="G185" s="52"/>
      <c r="H185" s="52" t="s">
        <v>327</v>
      </c>
      <c r="I185" s="52" t="s">
        <v>344</v>
      </c>
      <c r="J185" s="52" t="s">
        <v>79</v>
      </c>
    </row>
    <row r="186" spans="1:10" ht="112.5" x14ac:dyDescent="0.15">
      <c r="A186" s="53"/>
      <c r="B186" s="51" t="s">
        <v>359</v>
      </c>
      <c r="C186" s="52" t="s">
        <v>360</v>
      </c>
      <c r="D186" s="51" t="s">
        <v>40</v>
      </c>
      <c r="E186" s="51">
        <v>1273</v>
      </c>
      <c r="F186" s="51"/>
      <c r="G186" s="51"/>
      <c r="H186" s="52" t="s">
        <v>327</v>
      </c>
      <c r="I186" s="52" t="s">
        <v>344</v>
      </c>
      <c r="J186" s="51" t="s">
        <v>19</v>
      </c>
    </row>
    <row r="187" spans="1:10" ht="101.25" x14ac:dyDescent="0.15">
      <c r="A187" s="53"/>
      <c r="B187" s="51" t="s">
        <v>361</v>
      </c>
      <c r="C187" s="52" t="s">
        <v>362</v>
      </c>
      <c r="D187" s="51" t="s">
        <v>40</v>
      </c>
      <c r="E187" s="51">
        <v>1282</v>
      </c>
      <c r="F187" s="51"/>
      <c r="G187" s="51"/>
      <c r="H187" s="52" t="s">
        <v>327</v>
      </c>
      <c r="I187" s="52" t="s">
        <v>344</v>
      </c>
      <c r="J187" s="51" t="s">
        <v>19</v>
      </c>
    </row>
    <row r="188" spans="1:10" ht="67.5" x14ac:dyDescent="0.15">
      <c r="A188" s="53"/>
      <c r="B188" s="51" t="s">
        <v>363</v>
      </c>
      <c r="C188" s="52" t="s">
        <v>364</v>
      </c>
      <c r="D188" s="51" t="s">
        <v>40</v>
      </c>
      <c r="E188" s="51">
        <v>547</v>
      </c>
      <c r="F188" s="51"/>
      <c r="G188" s="51"/>
      <c r="H188" s="52" t="s">
        <v>327</v>
      </c>
      <c r="I188" s="52" t="s">
        <v>344</v>
      </c>
      <c r="J188" s="51" t="s">
        <v>19</v>
      </c>
    </row>
    <row r="189" spans="1:10" s="28" customFormat="1" ht="67.5" x14ac:dyDescent="0.15">
      <c r="A189" s="53"/>
      <c r="B189" s="52" t="s">
        <v>365</v>
      </c>
      <c r="C189" s="52" t="s">
        <v>366</v>
      </c>
      <c r="D189" s="52" t="s">
        <v>40</v>
      </c>
      <c r="E189" s="52">
        <v>1945</v>
      </c>
      <c r="F189" s="52"/>
      <c r="G189" s="52"/>
      <c r="H189" s="52" t="s">
        <v>327</v>
      </c>
      <c r="I189" s="52" t="s">
        <v>344</v>
      </c>
      <c r="J189" s="52" t="s">
        <v>79</v>
      </c>
    </row>
    <row r="190" spans="1:10" ht="67.5" x14ac:dyDescent="0.15">
      <c r="A190" s="53"/>
      <c r="B190" s="51" t="s">
        <v>367</v>
      </c>
      <c r="C190" s="52" t="s">
        <v>368</v>
      </c>
      <c r="D190" s="51" t="s">
        <v>40</v>
      </c>
      <c r="E190" s="51">
        <v>676</v>
      </c>
      <c r="F190" s="51"/>
      <c r="G190" s="51"/>
      <c r="H190" s="52" t="s">
        <v>327</v>
      </c>
      <c r="I190" s="52" t="s">
        <v>344</v>
      </c>
      <c r="J190" s="51" t="s">
        <v>19</v>
      </c>
    </row>
    <row r="191" spans="1:10" ht="67.5" x14ac:dyDescent="0.15">
      <c r="A191" s="53"/>
      <c r="B191" s="51" t="s">
        <v>369</v>
      </c>
      <c r="C191" s="52" t="s">
        <v>370</v>
      </c>
      <c r="D191" s="51" t="s">
        <v>40</v>
      </c>
      <c r="E191" s="51">
        <v>3985</v>
      </c>
      <c r="F191" s="51"/>
      <c r="G191" s="51"/>
      <c r="H191" s="52" t="s">
        <v>327</v>
      </c>
      <c r="I191" s="52" t="s">
        <v>344</v>
      </c>
      <c r="J191" s="51" t="s">
        <v>19</v>
      </c>
    </row>
    <row r="192" spans="1:10" ht="67.5" x14ac:dyDescent="0.15">
      <c r="A192" s="53"/>
      <c r="B192" s="51" t="s">
        <v>371</v>
      </c>
      <c r="C192" s="52" t="s">
        <v>372</v>
      </c>
      <c r="D192" s="51" t="s">
        <v>40</v>
      </c>
      <c r="E192" s="51">
        <v>573</v>
      </c>
      <c r="F192" s="51"/>
      <c r="G192" s="51"/>
      <c r="H192" s="52" t="s">
        <v>327</v>
      </c>
      <c r="I192" s="52" t="s">
        <v>344</v>
      </c>
      <c r="J192" s="51" t="s">
        <v>19</v>
      </c>
    </row>
    <row r="193" spans="1:13" ht="56.25" x14ac:dyDescent="0.15">
      <c r="A193" s="53"/>
      <c r="B193" s="51" t="s">
        <v>373</v>
      </c>
      <c r="C193" s="52" t="s">
        <v>374</v>
      </c>
      <c r="D193" s="51" t="s">
        <v>40</v>
      </c>
      <c r="E193" s="51">
        <v>3</v>
      </c>
      <c r="F193" s="51"/>
      <c r="G193" s="51"/>
      <c r="H193" s="52" t="s">
        <v>327</v>
      </c>
      <c r="I193" s="52" t="s">
        <v>328</v>
      </c>
      <c r="J193" s="51" t="s">
        <v>19</v>
      </c>
    </row>
    <row r="194" spans="1:13" ht="56.25" x14ac:dyDescent="0.15">
      <c r="A194" s="53"/>
      <c r="B194" s="51" t="s">
        <v>375</v>
      </c>
      <c r="C194" s="52" t="s">
        <v>376</v>
      </c>
      <c r="D194" s="51" t="s">
        <v>40</v>
      </c>
      <c r="E194" s="51">
        <v>3</v>
      </c>
      <c r="F194" s="51"/>
      <c r="G194" s="51"/>
      <c r="H194" s="52" t="s">
        <v>327</v>
      </c>
      <c r="I194" s="52" t="s">
        <v>328</v>
      </c>
      <c r="J194" s="51" t="s">
        <v>19</v>
      </c>
    </row>
    <row r="195" spans="1:13" ht="56.25" x14ac:dyDescent="0.15">
      <c r="A195" s="53"/>
      <c r="B195" s="52" t="s">
        <v>377</v>
      </c>
      <c r="C195" s="52" t="s">
        <v>378</v>
      </c>
      <c r="D195" s="52" t="s">
        <v>40</v>
      </c>
      <c r="E195" s="52">
        <v>5</v>
      </c>
      <c r="F195" s="52"/>
      <c r="G195" s="52"/>
      <c r="H195" s="52" t="s">
        <v>327</v>
      </c>
      <c r="I195" s="52" t="s">
        <v>328</v>
      </c>
      <c r="J195" s="51" t="s">
        <v>79</v>
      </c>
    </row>
    <row r="196" spans="1:13" x14ac:dyDescent="0.15">
      <c r="A196" s="53"/>
      <c r="B196" s="52" t="s">
        <v>379</v>
      </c>
      <c r="C196" s="52" t="s">
        <v>380</v>
      </c>
      <c r="D196" s="52" t="s">
        <v>40</v>
      </c>
      <c r="E196" s="52">
        <v>0</v>
      </c>
      <c r="F196" s="52"/>
      <c r="G196" s="52"/>
      <c r="H196" s="52" t="s">
        <v>327</v>
      </c>
      <c r="I196" s="52" t="s">
        <v>381</v>
      </c>
      <c r="J196" s="51" t="s">
        <v>79</v>
      </c>
    </row>
    <row r="197" spans="1:13" ht="56.25" x14ac:dyDescent="0.15">
      <c r="A197" s="53"/>
      <c r="B197" s="52" t="s">
        <v>382</v>
      </c>
      <c r="C197" s="52" t="s">
        <v>383</v>
      </c>
      <c r="D197" s="51" t="s">
        <v>40</v>
      </c>
      <c r="E197" s="51">
        <v>1</v>
      </c>
      <c r="F197" s="51"/>
      <c r="G197" s="51"/>
      <c r="H197" s="52" t="s">
        <v>327</v>
      </c>
      <c r="I197" s="52" t="s">
        <v>328</v>
      </c>
      <c r="J197" s="51" t="s">
        <v>19</v>
      </c>
    </row>
    <row r="198" spans="1:13" ht="56.25" x14ac:dyDescent="0.15">
      <c r="A198" s="53"/>
      <c r="B198" s="51" t="s">
        <v>384</v>
      </c>
      <c r="C198" s="51" t="s">
        <v>385</v>
      </c>
      <c r="D198" s="51" t="s">
        <v>40</v>
      </c>
      <c r="E198" s="51">
        <v>28</v>
      </c>
      <c r="F198" s="24"/>
      <c r="G198" s="24"/>
      <c r="H198" s="52" t="s">
        <v>327</v>
      </c>
      <c r="I198" s="52" t="s">
        <v>386</v>
      </c>
      <c r="J198" s="51" t="s">
        <v>19</v>
      </c>
    </row>
    <row r="199" spans="1:13" ht="56.25" x14ac:dyDescent="0.15">
      <c r="A199" s="53"/>
      <c r="B199" s="51" t="s">
        <v>387</v>
      </c>
      <c r="C199" s="51" t="s">
        <v>388</v>
      </c>
      <c r="D199" s="51" t="s">
        <v>40</v>
      </c>
      <c r="E199" s="51">
        <v>265</v>
      </c>
      <c r="F199" s="51"/>
      <c r="G199" s="51"/>
      <c r="H199" s="52" t="s">
        <v>327</v>
      </c>
      <c r="I199" s="52" t="s">
        <v>386</v>
      </c>
      <c r="J199" s="51" t="s">
        <v>19</v>
      </c>
    </row>
    <row r="200" spans="1:13" ht="56.25" x14ac:dyDescent="0.15">
      <c r="A200" s="53"/>
      <c r="B200" s="51" t="s">
        <v>389</v>
      </c>
      <c r="C200" s="51" t="s">
        <v>390</v>
      </c>
      <c r="D200" s="51" t="s">
        <v>40</v>
      </c>
      <c r="E200" s="51">
        <v>23500</v>
      </c>
      <c r="F200" s="51"/>
      <c r="G200" s="51"/>
      <c r="H200" s="52" t="s">
        <v>327</v>
      </c>
      <c r="I200" s="52" t="s">
        <v>386</v>
      </c>
      <c r="J200" s="51" t="s">
        <v>15</v>
      </c>
    </row>
    <row r="201" spans="1:13" x14ac:dyDescent="0.15">
      <c r="A201" s="78"/>
      <c r="B201"/>
      <c r="C201"/>
      <c r="D201"/>
      <c r="E201"/>
      <c r="F201"/>
      <c r="G201"/>
      <c r="H201" s="1"/>
      <c r="I201" s="1"/>
      <c r="J201"/>
    </row>
    <row r="202" spans="1:13" customFormat="1" x14ac:dyDescent="0.15">
      <c r="A202" s="148" t="s">
        <v>391</v>
      </c>
      <c r="B202" s="154"/>
      <c r="C202" s="154"/>
      <c r="D202" s="154"/>
      <c r="E202" s="149"/>
      <c r="F202" s="149"/>
      <c r="G202" s="149"/>
      <c r="H202" s="154"/>
      <c r="I202" s="154"/>
      <c r="J202" s="151"/>
      <c r="L202" s="134"/>
    </row>
    <row r="203" spans="1:13" s="29" customFormat="1" x14ac:dyDescent="0.15">
      <c r="A203" s="144" t="s">
        <v>392</v>
      </c>
      <c r="B203" s="110" t="s">
        <v>919</v>
      </c>
      <c r="C203" s="125"/>
      <c r="D203" s="125"/>
      <c r="E203" s="125"/>
      <c r="F203" s="125"/>
      <c r="G203" s="125"/>
      <c r="H203" s="125"/>
      <c r="I203" s="125"/>
      <c r="J203" s="126"/>
      <c r="L203" s="139"/>
      <c r="M203" s="139"/>
    </row>
    <row r="204" spans="1:13" s="29" customFormat="1" x14ac:dyDescent="0.15">
      <c r="A204" s="145" t="s">
        <v>393</v>
      </c>
      <c r="B204" s="110" t="s">
        <v>394</v>
      </c>
      <c r="C204" s="110"/>
      <c r="D204" s="110"/>
      <c r="E204" s="125"/>
      <c r="F204" s="125"/>
      <c r="G204" s="125"/>
      <c r="H204" s="125"/>
      <c r="I204" s="125"/>
      <c r="J204" s="126"/>
      <c r="L204" s="139"/>
      <c r="M204" s="139"/>
    </row>
    <row r="205" spans="1:13" s="29" customFormat="1" x14ac:dyDescent="0.15">
      <c r="A205" s="145" t="s">
        <v>395</v>
      </c>
      <c r="B205" s="110" t="s">
        <v>396</v>
      </c>
      <c r="C205" s="110"/>
      <c r="D205" s="110"/>
      <c r="E205" s="125"/>
      <c r="F205" s="125"/>
      <c r="G205" s="125"/>
      <c r="H205" s="125"/>
      <c r="I205" s="125"/>
      <c r="J205" s="126"/>
      <c r="L205" s="139"/>
      <c r="M205" s="139"/>
    </row>
    <row r="206" spans="1:13" s="29" customFormat="1" x14ac:dyDescent="0.15">
      <c r="A206" s="145" t="s">
        <v>397</v>
      </c>
      <c r="B206" s="110" t="s">
        <v>398</v>
      </c>
      <c r="C206" s="110"/>
      <c r="D206" s="110"/>
      <c r="E206" s="125"/>
      <c r="F206" s="125"/>
      <c r="G206" s="125"/>
      <c r="H206" s="125"/>
      <c r="I206" s="125"/>
      <c r="J206" s="126"/>
      <c r="L206" s="139"/>
      <c r="M206" s="139"/>
    </row>
    <row r="207" spans="1:13" s="29" customFormat="1" x14ac:dyDescent="0.15">
      <c r="A207" s="145" t="s">
        <v>399</v>
      </c>
      <c r="B207" s="110" t="s">
        <v>400</v>
      </c>
      <c r="C207" s="110"/>
      <c r="D207" s="110"/>
      <c r="E207" s="125"/>
      <c r="F207" s="125"/>
      <c r="G207" s="125"/>
      <c r="H207" s="125"/>
      <c r="I207" s="125"/>
      <c r="J207" s="126"/>
      <c r="L207" s="139"/>
      <c r="M207" s="139"/>
    </row>
    <row r="208" spans="1:13" s="29" customFormat="1" x14ac:dyDescent="0.15">
      <c r="A208" s="145" t="s">
        <v>401</v>
      </c>
      <c r="B208" s="110" t="s">
        <v>402</v>
      </c>
      <c r="C208" s="110"/>
      <c r="D208" s="110"/>
      <c r="E208" s="125"/>
      <c r="F208" s="125"/>
      <c r="G208" s="125"/>
      <c r="H208" s="125"/>
      <c r="I208" s="125"/>
      <c r="J208" s="126"/>
      <c r="L208" s="139"/>
      <c r="M208" s="139"/>
    </row>
    <row r="209" spans="1:13" s="29" customFormat="1" x14ac:dyDescent="0.15">
      <c r="A209" s="145" t="s">
        <v>403</v>
      </c>
      <c r="B209" s="110" t="s">
        <v>404</v>
      </c>
      <c r="C209" s="110"/>
      <c r="D209" s="110"/>
      <c r="E209" s="125"/>
      <c r="F209" s="125"/>
      <c r="G209" s="125"/>
      <c r="H209" s="125"/>
      <c r="I209" s="125"/>
      <c r="J209" s="126"/>
      <c r="L209" s="139"/>
      <c r="M209" s="139"/>
    </row>
    <row r="210" spans="1:13" x14ac:dyDescent="0.15">
      <c r="A210" s="146" t="s">
        <v>405</v>
      </c>
      <c r="B210" s="147" t="s">
        <v>406</v>
      </c>
      <c r="C210" s="147"/>
      <c r="D210" s="147"/>
      <c r="E210" s="147"/>
      <c r="F210" s="147"/>
      <c r="G210" s="147"/>
      <c r="H210" s="152"/>
      <c r="I210" s="152"/>
      <c r="J210" s="153"/>
      <c r="M210" s="139"/>
    </row>
    <row r="211" spans="1:13" x14ac:dyDescent="0.15">
      <c r="A211" s="28"/>
    </row>
    <row r="212" spans="1:13" x14ac:dyDescent="0.15">
      <c r="A212" s="28"/>
    </row>
  </sheetData>
  <mergeCells count="51">
    <mergeCell ref="B123:C123"/>
    <mergeCell ref="B124:C124"/>
    <mergeCell ref="A133:J133"/>
    <mergeCell ref="A166:J166"/>
    <mergeCell ref="A74:J74"/>
    <mergeCell ref="B75:C75"/>
    <mergeCell ref="B76:C76"/>
    <mergeCell ref="B114:C114"/>
    <mergeCell ref="B116:C116"/>
    <mergeCell ref="B120:C120"/>
    <mergeCell ref="A66:J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A4:J4"/>
    <mergeCell ref="A5:J5"/>
    <mergeCell ref="A28:J28"/>
    <mergeCell ref="B29:C29"/>
    <mergeCell ref="B30:C30"/>
  </mergeCells>
  <pageMargins left="0.70866141732283472" right="0.70866141732283472" top="0.74803149606299213" bottom="0.74803149606299213" header="0.31496062992125984" footer="0.31496062992125984"/>
  <pageSetup paperSize="9" scale="48" fitToHeight="1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3"/>
  <sheetViews>
    <sheetView zoomScale="110" zoomScaleNormal="110" workbookViewId="0">
      <pane xSplit="4" ySplit="2" topLeftCell="E3" activePane="bottomRight" state="frozen"/>
      <selection pane="topRight" activeCell="E1" sqref="E1"/>
      <selection pane="bottomLeft" activeCell="A3" sqref="A3"/>
      <selection pane="bottomRight" activeCell="A2" sqref="A2"/>
    </sheetView>
  </sheetViews>
  <sheetFormatPr defaultColWidth="9" defaultRowHeight="11.25" x14ac:dyDescent="0.15"/>
  <cols>
    <col min="1" max="1" width="21.625" style="35" customWidth="1"/>
    <col min="2" max="2" width="10.375" style="2" customWidth="1"/>
    <col min="3" max="3" width="10" style="2" customWidth="1"/>
    <col min="4" max="4" width="9.75" style="2" customWidth="1"/>
    <col min="5" max="7" width="9" style="2"/>
    <col min="8" max="8" width="10.75" style="28" customWidth="1"/>
    <col min="9" max="9" width="70.375" style="28" customWidth="1"/>
    <col min="10" max="10" width="9" style="2"/>
    <col min="11" max="11" width="1.75" style="2" customWidth="1"/>
    <col min="12" max="12" width="9" style="2"/>
    <col min="13" max="13" width="27.5" style="2" customWidth="1"/>
    <col min="14" max="16384" width="9" style="2"/>
  </cols>
  <sheetData>
    <row r="1" spans="1:20" customForma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x14ac:dyDescent="0.15">
      <c r="A3" s="113"/>
      <c r="B3" s="114"/>
      <c r="C3" s="114"/>
      <c r="D3" s="114"/>
      <c r="E3" s="114"/>
      <c r="F3" s="114"/>
      <c r="G3" s="114"/>
      <c r="H3" s="114"/>
      <c r="I3" s="114"/>
      <c r="J3" s="115"/>
    </row>
    <row r="4" spans="1:20" s="70" customFormat="1" ht="179.25" customHeight="1" x14ac:dyDescent="0.15">
      <c r="A4" s="179" t="s">
        <v>8</v>
      </c>
      <c r="B4" s="180"/>
      <c r="C4" s="180"/>
      <c r="D4" s="180"/>
      <c r="E4" s="180"/>
      <c r="F4" s="180"/>
      <c r="G4" s="180"/>
      <c r="H4" s="180"/>
      <c r="I4" s="180"/>
      <c r="J4" s="181"/>
    </row>
    <row r="5" spans="1:20" x14ac:dyDescent="0.15">
      <c r="A5" s="182" t="s">
        <v>9</v>
      </c>
      <c r="B5" s="183"/>
      <c r="C5" s="183"/>
      <c r="D5" s="183"/>
      <c r="E5" s="183"/>
      <c r="F5" s="183"/>
      <c r="G5" s="183"/>
      <c r="H5" s="183"/>
      <c r="I5" s="183"/>
      <c r="J5" s="184"/>
    </row>
    <row r="6" spans="1:20" ht="33.75" x14ac:dyDescent="0.15">
      <c r="A6" s="53"/>
      <c r="B6" s="91" t="s">
        <v>10</v>
      </c>
      <c r="C6" s="91" t="s">
        <v>11</v>
      </c>
      <c r="D6" s="91" t="s">
        <v>12</v>
      </c>
      <c r="E6" s="108">
        <v>2.8210000000000002</v>
      </c>
      <c r="F6" s="109">
        <v>2.1760000000000002</v>
      </c>
      <c r="G6" s="111">
        <v>0.64500000000000002</v>
      </c>
      <c r="H6" s="108" t="s">
        <v>13</v>
      </c>
      <c r="I6" s="112" t="s">
        <v>14</v>
      </c>
      <c r="J6" s="108" t="s">
        <v>15</v>
      </c>
      <c r="M6"/>
      <c r="N6"/>
      <c r="O6"/>
      <c r="S6"/>
      <c r="T6"/>
    </row>
    <row r="7" spans="1:20" ht="22.5" x14ac:dyDescent="0.15">
      <c r="A7" s="53"/>
      <c r="B7" s="91" t="s">
        <v>10</v>
      </c>
      <c r="C7" s="91" t="s">
        <v>16</v>
      </c>
      <c r="D7" s="91" t="s">
        <v>12</v>
      </c>
      <c r="E7" s="51">
        <v>2.8839999999999999</v>
      </c>
      <c r="F7" s="52">
        <v>2.2330000000000001</v>
      </c>
      <c r="G7" s="91">
        <v>0.65100000000000002</v>
      </c>
      <c r="H7" s="91" t="s">
        <v>17</v>
      </c>
      <c r="I7" s="95" t="s">
        <v>18</v>
      </c>
      <c r="J7" s="51" t="s">
        <v>19</v>
      </c>
      <c r="N7"/>
      <c r="O7"/>
      <c r="S7"/>
      <c r="T7"/>
    </row>
    <row r="8" spans="1:20" ht="33.75" x14ac:dyDescent="0.15">
      <c r="A8" s="53"/>
      <c r="B8" s="91" t="s">
        <v>10</v>
      </c>
      <c r="C8" s="91" t="s">
        <v>20</v>
      </c>
      <c r="D8" s="91" t="s">
        <v>12</v>
      </c>
      <c r="E8" s="108">
        <v>3.073</v>
      </c>
      <c r="F8" s="109">
        <v>2.4140000000000001</v>
      </c>
      <c r="G8" s="111">
        <v>0.65900000000000003</v>
      </c>
      <c r="H8" s="108" t="s">
        <v>13</v>
      </c>
      <c r="I8" s="112" t="s">
        <v>21</v>
      </c>
      <c r="J8" s="108" t="s">
        <v>15</v>
      </c>
      <c r="M8"/>
      <c r="N8"/>
      <c r="O8"/>
      <c r="S8"/>
      <c r="T8"/>
    </row>
    <row r="9" spans="1:20" ht="123.75" x14ac:dyDescent="0.15">
      <c r="A9" s="53"/>
      <c r="B9" s="91" t="s">
        <v>22</v>
      </c>
      <c r="C9" s="91" t="s">
        <v>23</v>
      </c>
      <c r="D9" s="91" t="s">
        <v>12</v>
      </c>
      <c r="E9" s="111">
        <v>0.55000000000000004</v>
      </c>
      <c r="F9" s="109">
        <v>2.8000000000000001E-2</v>
      </c>
      <c r="G9" s="111">
        <v>0.52200000000000002</v>
      </c>
      <c r="H9" s="108" t="s">
        <v>13</v>
      </c>
      <c r="I9" s="112" t="s">
        <v>24</v>
      </c>
      <c r="J9" s="108" t="s">
        <v>15</v>
      </c>
      <c r="M9" s="1"/>
      <c r="N9"/>
      <c r="O9"/>
      <c r="S9"/>
      <c r="T9"/>
    </row>
    <row r="10" spans="1:20" ht="135" x14ac:dyDescent="0.15">
      <c r="A10" s="53"/>
      <c r="B10" s="111" t="s">
        <v>22</v>
      </c>
      <c r="C10" s="111" t="s">
        <v>25</v>
      </c>
      <c r="D10" s="91" t="s">
        <v>12</v>
      </c>
      <c r="E10" s="108">
        <v>0.92800000000000005</v>
      </c>
      <c r="F10" s="109">
        <v>0.38600000000000001</v>
      </c>
      <c r="G10" s="111">
        <v>0.54200000000000004</v>
      </c>
      <c r="H10" s="108" t="s">
        <v>13</v>
      </c>
      <c r="I10" s="112" t="s">
        <v>26</v>
      </c>
      <c r="J10" s="108" t="s">
        <v>15</v>
      </c>
      <c r="M10"/>
      <c r="N10"/>
      <c r="O10"/>
      <c r="S10"/>
      <c r="T10"/>
    </row>
    <row r="11" spans="1:20" ht="33.75" x14ac:dyDescent="0.15">
      <c r="A11" s="53"/>
      <c r="B11" s="91" t="s">
        <v>27</v>
      </c>
      <c r="C11" s="91" t="s">
        <v>28</v>
      </c>
      <c r="D11" s="91" t="s">
        <v>12</v>
      </c>
      <c r="E11" s="108">
        <v>3.2559999999999998</v>
      </c>
      <c r="F11" s="109">
        <v>2.468</v>
      </c>
      <c r="G11" s="111">
        <v>0.78700000000000003</v>
      </c>
      <c r="H11" s="108" t="s">
        <v>13</v>
      </c>
      <c r="I11" s="112" t="s">
        <v>29</v>
      </c>
      <c r="J11" s="108" t="s">
        <v>15</v>
      </c>
      <c r="M11"/>
      <c r="N11"/>
      <c r="O11"/>
      <c r="S11"/>
      <c r="T11"/>
    </row>
    <row r="12" spans="1:20" ht="22.5" x14ac:dyDescent="0.15">
      <c r="A12" s="53"/>
      <c r="B12" s="91" t="s">
        <v>30</v>
      </c>
      <c r="C12" s="91" t="s">
        <v>16</v>
      </c>
      <c r="D12" s="91" t="s">
        <v>12</v>
      </c>
      <c r="E12" s="51">
        <v>3.3090000000000002</v>
      </c>
      <c r="F12" s="52">
        <v>2.5139999999999998</v>
      </c>
      <c r="G12" s="91">
        <v>0.79600000000000004</v>
      </c>
      <c r="H12" s="91" t="s">
        <v>17</v>
      </c>
      <c r="I12" s="95" t="s">
        <v>18</v>
      </c>
      <c r="J12" s="51" t="s">
        <v>19</v>
      </c>
      <c r="M12"/>
      <c r="N12"/>
      <c r="O12"/>
      <c r="S12"/>
      <c r="T12"/>
    </row>
    <row r="13" spans="1:20" ht="22.5" x14ac:dyDescent="0.15">
      <c r="A13" s="53"/>
      <c r="B13" s="91" t="s">
        <v>30</v>
      </c>
      <c r="C13" s="91" t="s">
        <v>20</v>
      </c>
      <c r="D13" s="91" t="s">
        <v>12</v>
      </c>
      <c r="E13" s="108">
        <v>3.468</v>
      </c>
      <c r="F13" s="109">
        <v>2.6520000000000001</v>
      </c>
      <c r="G13" s="111">
        <v>0.81599999999999995</v>
      </c>
      <c r="H13" s="108" t="s">
        <v>13</v>
      </c>
      <c r="I13" s="112" t="s">
        <v>31</v>
      </c>
      <c r="J13" s="108" t="s">
        <v>15</v>
      </c>
      <c r="M13"/>
      <c r="N13"/>
      <c r="O13"/>
      <c r="S13"/>
      <c r="T13"/>
    </row>
    <row r="14" spans="1:20" ht="123.75" x14ac:dyDescent="0.15">
      <c r="A14" s="53"/>
      <c r="B14" s="91" t="s">
        <v>30</v>
      </c>
      <c r="C14" s="91" t="s">
        <v>32</v>
      </c>
      <c r="D14" s="91" t="s">
        <v>12</v>
      </c>
      <c r="E14" s="108">
        <v>0.34699999999999998</v>
      </c>
      <c r="F14" s="109">
        <v>3.2000000000000001E-2</v>
      </c>
      <c r="G14" s="111">
        <v>0.314</v>
      </c>
      <c r="H14" s="108" t="s">
        <v>13</v>
      </c>
      <c r="I14" s="112" t="s">
        <v>33</v>
      </c>
      <c r="J14" s="108" t="s">
        <v>15</v>
      </c>
      <c r="M14"/>
      <c r="N14"/>
      <c r="O14"/>
      <c r="S14"/>
      <c r="T14"/>
    </row>
    <row r="15" spans="1:20" ht="78.75" x14ac:dyDescent="0.15">
      <c r="A15" s="53"/>
      <c r="B15" s="91" t="s">
        <v>30</v>
      </c>
      <c r="C15" s="91" t="s">
        <v>34</v>
      </c>
      <c r="D15" s="91" t="s">
        <v>12</v>
      </c>
      <c r="E15" s="111">
        <v>0.437</v>
      </c>
      <c r="F15" s="112">
        <v>3.1E-2</v>
      </c>
      <c r="G15" s="111">
        <v>0.40600000000000003</v>
      </c>
      <c r="H15" s="108" t="s">
        <v>13</v>
      </c>
      <c r="I15" s="112" t="s">
        <v>35</v>
      </c>
      <c r="J15" s="108" t="s">
        <v>15</v>
      </c>
      <c r="M15"/>
      <c r="N15"/>
      <c r="O15"/>
      <c r="S15"/>
      <c r="T15"/>
    </row>
    <row r="16" spans="1:20" ht="33.75" x14ac:dyDescent="0.15">
      <c r="A16" s="53"/>
      <c r="B16" s="91" t="s">
        <v>30</v>
      </c>
      <c r="C16" s="91" t="s">
        <v>36</v>
      </c>
      <c r="D16" s="91" t="s">
        <v>12</v>
      </c>
      <c r="E16" s="108">
        <v>3.2679999999999998</v>
      </c>
      <c r="F16" s="109">
        <v>2.4649999999999999</v>
      </c>
      <c r="G16" s="111">
        <v>0.80300000000000005</v>
      </c>
      <c r="H16" s="108" t="s">
        <v>13</v>
      </c>
      <c r="I16" s="112" t="s">
        <v>37</v>
      </c>
      <c r="J16" s="108" t="s">
        <v>15</v>
      </c>
      <c r="M16"/>
      <c r="N16"/>
      <c r="O16"/>
      <c r="S16"/>
      <c r="T16"/>
    </row>
    <row r="17" spans="1:20" x14ac:dyDescent="0.15">
      <c r="A17" s="53"/>
      <c r="B17" s="91" t="s">
        <v>38</v>
      </c>
      <c r="C17" s="91" t="s">
        <v>39</v>
      </c>
      <c r="D17" s="91" t="s">
        <v>40</v>
      </c>
      <c r="E17" s="108">
        <v>2.6080000000000001</v>
      </c>
      <c r="F17" s="109">
        <v>2.2549999999999999</v>
      </c>
      <c r="G17" s="111">
        <v>0.35299999999999998</v>
      </c>
      <c r="H17" s="108" t="s">
        <v>41</v>
      </c>
      <c r="I17" s="112" t="s">
        <v>42</v>
      </c>
      <c r="J17" s="108" t="s">
        <v>15</v>
      </c>
      <c r="M17"/>
      <c r="N17"/>
      <c r="O17"/>
      <c r="S17"/>
      <c r="T17"/>
    </row>
    <row r="18" spans="1:20" ht="78.75" x14ac:dyDescent="0.15">
      <c r="A18" s="53"/>
      <c r="B18" s="91" t="s">
        <v>43</v>
      </c>
      <c r="C18" s="91" t="s">
        <v>44</v>
      </c>
      <c r="D18" s="91" t="s">
        <v>40</v>
      </c>
      <c r="E18" s="108">
        <v>1.024</v>
      </c>
      <c r="F18" s="111">
        <v>0.112</v>
      </c>
      <c r="G18" s="109">
        <v>0.91200000000000003</v>
      </c>
      <c r="H18" s="108" t="s">
        <v>41</v>
      </c>
      <c r="I18" s="112" t="s">
        <v>45</v>
      </c>
      <c r="J18" s="108" t="s">
        <v>15</v>
      </c>
      <c r="M18"/>
      <c r="N18"/>
      <c r="O18"/>
      <c r="S18"/>
      <c r="T18"/>
    </row>
    <row r="19" spans="1:20" ht="56.25" x14ac:dyDescent="0.15">
      <c r="A19" s="53"/>
      <c r="B19" s="91" t="s">
        <v>46</v>
      </c>
      <c r="C19" s="91" t="s">
        <v>39</v>
      </c>
      <c r="D19" s="91" t="s">
        <v>40</v>
      </c>
      <c r="E19" s="51">
        <v>3.6509999999999998</v>
      </c>
      <c r="F19" s="52">
        <v>2.9449999999999998</v>
      </c>
      <c r="G19" s="91">
        <v>0.70599999999999996</v>
      </c>
      <c r="H19" s="51" t="s">
        <v>17</v>
      </c>
      <c r="I19" s="95" t="s">
        <v>47</v>
      </c>
      <c r="J19" s="51" t="s">
        <v>19</v>
      </c>
      <c r="M19"/>
      <c r="N19"/>
      <c r="O19"/>
      <c r="S19"/>
      <c r="T19"/>
    </row>
    <row r="20" spans="1:20" ht="112.5" x14ac:dyDescent="0.15">
      <c r="A20" s="53"/>
      <c r="B20" s="91" t="s">
        <v>46</v>
      </c>
      <c r="C20" s="91" t="s">
        <v>44</v>
      </c>
      <c r="D20" s="91" t="s">
        <v>40</v>
      </c>
      <c r="E20" s="51">
        <v>1.431</v>
      </c>
      <c r="F20" s="52">
        <v>0.17599999999999999</v>
      </c>
      <c r="G20" s="91">
        <v>1.254</v>
      </c>
      <c r="H20" s="51" t="s">
        <v>17</v>
      </c>
      <c r="I20" s="95" t="s">
        <v>48</v>
      </c>
      <c r="J20" s="51" t="s">
        <v>19</v>
      </c>
      <c r="M20"/>
      <c r="N20"/>
      <c r="O20"/>
      <c r="S20"/>
      <c r="T20"/>
    </row>
    <row r="21" spans="1:20" x14ac:dyDescent="0.15">
      <c r="A21" s="53"/>
      <c r="B21" s="91" t="s">
        <v>49</v>
      </c>
      <c r="C21" s="91" t="s">
        <v>20</v>
      </c>
      <c r="D21" s="91" t="s">
        <v>12</v>
      </c>
      <c r="E21" s="108">
        <v>1.802</v>
      </c>
      <c r="F21" s="109">
        <v>1.635</v>
      </c>
      <c r="G21" s="111">
        <v>0.16700000000000001</v>
      </c>
      <c r="H21" s="108" t="s">
        <v>13</v>
      </c>
      <c r="I21" s="112" t="s">
        <v>50</v>
      </c>
      <c r="J21" s="108" t="s">
        <v>15</v>
      </c>
      <c r="M21"/>
      <c r="N21"/>
      <c r="O21"/>
      <c r="S21"/>
      <c r="T21"/>
    </row>
    <row r="22" spans="1:20" ht="45" x14ac:dyDescent="0.15">
      <c r="A22" s="53"/>
      <c r="B22" s="91" t="s">
        <v>51</v>
      </c>
      <c r="C22" s="91"/>
      <c r="D22" s="91" t="s">
        <v>40</v>
      </c>
      <c r="E22" s="108">
        <v>12.516</v>
      </c>
      <c r="F22" s="109">
        <v>0</v>
      </c>
      <c r="G22" s="111">
        <v>12.516</v>
      </c>
      <c r="H22" s="108" t="s">
        <v>41</v>
      </c>
      <c r="I22" s="112" t="s">
        <v>407</v>
      </c>
      <c r="J22" s="108" t="s">
        <v>15</v>
      </c>
      <c r="M22"/>
      <c r="N22"/>
      <c r="O22"/>
      <c r="S22"/>
      <c r="T22"/>
    </row>
    <row r="23" spans="1:20" ht="45" x14ac:dyDescent="0.15">
      <c r="A23" s="53"/>
      <c r="B23" s="91" t="s">
        <v>53</v>
      </c>
      <c r="C23" s="91"/>
      <c r="D23" s="91" t="s">
        <v>40</v>
      </c>
      <c r="E23" s="111">
        <v>1.1399999999999999</v>
      </c>
      <c r="F23" s="109">
        <v>0</v>
      </c>
      <c r="G23" s="111">
        <v>1.1399999999999999</v>
      </c>
      <c r="H23" s="108" t="s">
        <v>41</v>
      </c>
      <c r="I23" s="112" t="s">
        <v>408</v>
      </c>
      <c r="J23" s="108" t="s">
        <v>15</v>
      </c>
      <c r="M23"/>
      <c r="N23"/>
      <c r="O23"/>
      <c r="S23"/>
      <c r="T23"/>
    </row>
    <row r="24" spans="1:20" ht="67.5" x14ac:dyDescent="0.15">
      <c r="A24" s="53"/>
      <c r="B24" s="91" t="s">
        <v>55</v>
      </c>
      <c r="C24" s="91"/>
      <c r="D24" s="91" t="s">
        <v>12</v>
      </c>
      <c r="E24" s="51">
        <v>3.4359999999999999</v>
      </c>
      <c r="F24" s="52">
        <v>2.7189999999999999</v>
      </c>
      <c r="G24" s="91">
        <v>0.71699999999999997</v>
      </c>
      <c r="H24" s="91" t="s">
        <v>17</v>
      </c>
      <c r="I24" s="112" t="s">
        <v>56</v>
      </c>
      <c r="J24" s="51" t="s">
        <v>19</v>
      </c>
      <c r="M24"/>
      <c r="N24"/>
      <c r="O24"/>
      <c r="S24"/>
      <c r="T24"/>
    </row>
    <row r="25" spans="1:20" ht="45" x14ac:dyDescent="0.15">
      <c r="A25" s="53"/>
      <c r="B25" s="91" t="s">
        <v>57</v>
      </c>
      <c r="C25" s="91"/>
      <c r="D25" s="91" t="s">
        <v>12</v>
      </c>
      <c r="E25" s="51">
        <v>3.762</v>
      </c>
      <c r="F25" s="52">
        <v>3.11</v>
      </c>
      <c r="G25" s="91">
        <v>0.65200000000000002</v>
      </c>
      <c r="H25" s="91" t="s">
        <v>17</v>
      </c>
      <c r="I25" s="112" t="s">
        <v>58</v>
      </c>
      <c r="J25" s="51" t="s">
        <v>19</v>
      </c>
      <c r="M25"/>
      <c r="N25"/>
      <c r="O25"/>
      <c r="S25"/>
      <c r="T25" s="1"/>
    </row>
    <row r="26" spans="1:20" x14ac:dyDescent="0.15">
      <c r="A26" s="53"/>
      <c r="B26" s="91" t="s">
        <v>59</v>
      </c>
      <c r="C26" s="111" t="s">
        <v>60</v>
      </c>
      <c r="D26" s="91" t="s">
        <v>12</v>
      </c>
      <c r="E26" s="108">
        <v>3.2029999999999998</v>
      </c>
      <c r="F26" s="109">
        <v>2.5070000000000001</v>
      </c>
      <c r="G26" s="111">
        <v>0.69599999999999995</v>
      </c>
      <c r="H26" s="108" t="s">
        <v>13</v>
      </c>
      <c r="I26" s="112" t="s">
        <v>61</v>
      </c>
      <c r="J26" s="108" t="s">
        <v>15</v>
      </c>
      <c r="M26"/>
      <c r="N26"/>
      <c r="O26"/>
      <c r="S26"/>
      <c r="T26"/>
    </row>
    <row r="27" spans="1:20" ht="78.75" x14ac:dyDescent="0.15">
      <c r="A27" s="53"/>
      <c r="B27" s="111" t="s">
        <v>59</v>
      </c>
      <c r="C27" s="111" t="s">
        <v>62</v>
      </c>
      <c r="D27" s="111" t="s">
        <v>12</v>
      </c>
      <c r="E27" s="108">
        <v>1.6279999999999999</v>
      </c>
      <c r="F27" s="109">
        <v>1.7999999999999999E-2</v>
      </c>
      <c r="G27" s="111">
        <v>1.609</v>
      </c>
      <c r="H27" s="108" t="s">
        <v>13</v>
      </c>
      <c r="I27" s="112" t="s">
        <v>63</v>
      </c>
      <c r="J27" s="108" t="s">
        <v>15</v>
      </c>
      <c r="M27"/>
      <c r="N27"/>
      <c r="O27"/>
      <c r="S27"/>
      <c r="T27"/>
    </row>
    <row r="28" spans="1:20" x14ac:dyDescent="0.15">
      <c r="A28" s="185" t="s">
        <v>64</v>
      </c>
      <c r="B28" s="185"/>
      <c r="C28" s="185"/>
      <c r="D28" s="185"/>
      <c r="E28" s="185"/>
      <c r="F28" s="185"/>
      <c r="G28" s="185"/>
      <c r="H28" s="185"/>
      <c r="I28" s="185"/>
      <c r="J28" s="185"/>
    </row>
    <row r="29" spans="1:20" x14ac:dyDescent="0.15">
      <c r="A29" s="53"/>
      <c r="B29" s="177" t="s">
        <v>409</v>
      </c>
      <c r="C29" s="178"/>
      <c r="D29" s="108" t="s">
        <v>12</v>
      </c>
      <c r="E29" s="111" t="s">
        <v>410</v>
      </c>
      <c r="F29" s="111"/>
      <c r="G29" s="111"/>
      <c r="H29" s="108"/>
      <c r="I29" s="109" t="s">
        <v>411</v>
      </c>
      <c r="J29" s="108" t="s">
        <v>15</v>
      </c>
      <c r="M29" s="110" t="s">
        <v>412</v>
      </c>
    </row>
    <row r="30" spans="1:20" x14ac:dyDescent="0.15">
      <c r="A30" s="53"/>
      <c r="B30" s="177" t="s">
        <v>65</v>
      </c>
      <c r="C30" s="178"/>
      <c r="D30" s="51" t="s">
        <v>40</v>
      </c>
      <c r="E30" s="91"/>
      <c r="F30" s="91">
        <v>3.13</v>
      </c>
      <c r="G30" s="91"/>
      <c r="H30" s="51" t="s">
        <v>66</v>
      </c>
      <c r="I30" s="52"/>
      <c r="J30" s="51" t="s">
        <v>67</v>
      </c>
    </row>
    <row r="31" spans="1:20" x14ac:dyDescent="0.15">
      <c r="A31" s="53"/>
      <c r="B31" s="177" t="s">
        <v>68</v>
      </c>
      <c r="C31" s="178"/>
      <c r="D31" s="51" t="s">
        <v>40</v>
      </c>
      <c r="E31" s="91"/>
      <c r="F31" s="91">
        <v>2.1179999999999999</v>
      </c>
      <c r="G31" s="91"/>
      <c r="H31" s="51" t="s">
        <v>66</v>
      </c>
      <c r="I31" s="52"/>
      <c r="J31" s="51" t="s">
        <v>67</v>
      </c>
    </row>
    <row r="32" spans="1:20" x14ac:dyDescent="0.15">
      <c r="A32" s="53"/>
      <c r="B32" s="177" t="s">
        <v>69</v>
      </c>
      <c r="C32" s="178"/>
      <c r="D32" s="51" t="s">
        <v>40</v>
      </c>
      <c r="E32" s="91"/>
      <c r="F32" s="91">
        <v>2.8250000000000002</v>
      </c>
      <c r="G32" s="91"/>
      <c r="H32" s="51" t="s">
        <v>66</v>
      </c>
      <c r="I32" s="52"/>
      <c r="J32" s="51" t="s">
        <v>67</v>
      </c>
    </row>
    <row r="33" spans="1:15" x14ac:dyDescent="0.15">
      <c r="A33" s="53"/>
      <c r="B33" s="177" t="s">
        <v>70</v>
      </c>
      <c r="C33" s="178"/>
      <c r="D33" s="51" t="s">
        <v>40</v>
      </c>
      <c r="E33" s="91"/>
      <c r="F33" s="91">
        <v>3.0990000000000002</v>
      </c>
      <c r="G33" s="91"/>
      <c r="H33" s="51" t="s">
        <v>66</v>
      </c>
      <c r="I33" s="52"/>
      <c r="J33" s="51" t="s">
        <v>67</v>
      </c>
    </row>
    <row r="34" spans="1:15" x14ac:dyDescent="0.15">
      <c r="A34" s="53"/>
      <c r="B34" s="177" t="s">
        <v>71</v>
      </c>
      <c r="C34" s="178"/>
      <c r="D34" s="51" t="s">
        <v>40</v>
      </c>
      <c r="E34" s="91"/>
      <c r="F34" s="91">
        <v>2.7930000000000001</v>
      </c>
      <c r="G34" s="91"/>
      <c r="H34" s="51" t="s">
        <v>66</v>
      </c>
      <c r="I34" s="52"/>
      <c r="J34" s="51" t="s">
        <v>67</v>
      </c>
    </row>
    <row r="35" spans="1:15" x14ac:dyDescent="0.15">
      <c r="A35" s="53"/>
      <c r="B35" s="177" t="s">
        <v>72</v>
      </c>
      <c r="C35" s="178"/>
      <c r="D35" s="51" t="s">
        <v>40</v>
      </c>
      <c r="E35" s="91"/>
      <c r="F35" s="91">
        <v>2.7839999999999998</v>
      </c>
      <c r="G35" s="91"/>
      <c r="H35" s="51" t="s">
        <v>66</v>
      </c>
      <c r="I35" s="52"/>
      <c r="J35" s="51" t="s">
        <v>67</v>
      </c>
    </row>
    <row r="36" spans="1:15" x14ac:dyDescent="0.15">
      <c r="A36" s="53"/>
      <c r="B36" s="177" t="s">
        <v>73</v>
      </c>
      <c r="C36" s="178"/>
      <c r="D36" s="51" t="s">
        <v>40</v>
      </c>
      <c r="E36" s="91"/>
      <c r="F36" s="91">
        <v>3.2250000000000001</v>
      </c>
      <c r="G36" s="91"/>
      <c r="H36" s="51" t="s">
        <v>66</v>
      </c>
      <c r="I36" s="52"/>
      <c r="J36" s="51" t="s">
        <v>67</v>
      </c>
    </row>
    <row r="37" spans="1:15" x14ac:dyDescent="0.15">
      <c r="A37" s="53"/>
      <c r="B37" s="177" t="s">
        <v>74</v>
      </c>
      <c r="C37" s="178"/>
      <c r="D37" s="51" t="s">
        <v>40</v>
      </c>
      <c r="E37" s="91"/>
      <c r="F37" s="91">
        <v>3.3809999999999998</v>
      </c>
      <c r="G37" s="91"/>
      <c r="H37" s="51" t="s">
        <v>66</v>
      </c>
      <c r="I37" s="52"/>
      <c r="J37" s="51" t="s">
        <v>67</v>
      </c>
    </row>
    <row r="38" spans="1:15" x14ac:dyDescent="0.15">
      <c r="A38" s="53"/>
      <c r="B38" s="177" t="s">
        <v>75</v>
      </c>
      <c r="C38" s="178"/>
      <c r="D38" s="51" t="s">
        <v>40</v>
      </c>
      <c r="E38" s="91"/>
      <c r="F38" s="91">
        <v>3.0350000000000001</v>
      </c>
      <c r="G38" s="91"/>
      <c r="H38" s="51" t="s">
        <v>66</v>
      </c>
      <c r="I38" s="52"/>
      <c r="J38" s="51" t="s">
        <v>67</v>
      </c>
    </row>
    <row r="39" spans="1:15" x14ac:dyDescent="0.15">
      <c r="A39" s="53"/>
      <c r="B39" s="177" t="s">
        <v>76</v>
      </c>
      <c r="C39" s="178"/>
      <c r="D39" s="51" t="s">
        <v>40</v>
      </c>
      <c r="E39" s="91"/>
      <c r="F39" s="91">
        <v>3.4319999999999999</v>
      </c>
      <c r="G39" s="91"/>
      <c r="H39" s="51" t="s">
        <v>66</v>
      </c>
      <c r="I39" s="52"/>
      <c r="J39" s="51" t="s">
        <v>67</v>
      </c>
    </row>
    <row r="40" spans="1:15" x14ac:dyDescent="0.15">
      <c r="A40" s="53"/>
      <c r="B40" s="177" t="s">
        <v>77</v>
      </c>
      <c r="C40" s="178"/>
      <c r="D40" s="51" t="s">
        <v>40</v>
      </c>
      <c r="E40" s="91"/>
      <c r="F40" s="91">
        <v>3.1520000000000001</v>
      </c>
      <c r="G40" s="91"/>
      <c r="H40" s="51" t="s">
        <v>66</v>
      </c>
      <c r="I40" s="52"/>
      <c r="J40" s="51" t="s">
        <v>67</v>
      </c>
    </row>
    <row r="41" spans="1:15" ht="56.25" x14ac:dyDescent="0.15">
      <c r="A41" s="53"/>
      <c r="B41" s="177" t="s">
        <v>78</v>
      </c>
      <c r="C41" s="178"/>
      <c r="D41" s="51" t="s">
        <v>40</v>
      </c>
      <c r="E41" s="91"/>
      <c r="F41" s="91">
        <v>2.911</v>
      </c>
      <c r="G41" s="91"/>
      <c r="H41" s="51" t="s">
        <v>66</v>
      </c>
      <c r="I41" s="52" t="s">
        <v>413</v>
      </c>
      <c r="J41" s="51" t="s">
        <v>79</v>
      </c>
      <c r="L41" s="123">
        <f>64.4*45.2/1000</f>
        <v>2.9108800000000006</v>
      </c>
    </row>
    <row r="42" spans="1:15" ht="56.25" x14ac:dyDescent="0.15">
      <c r="A42" s="53"/>
      <c r="B42" s="177" t="s">
        <v>80</v>
      </c>
      <c r="C42" s="178"/>
      <c r="D42" s="51" t="s">
        <v>40</v>
      </c>
      <c r="E42" s="91"/>
      <c r="F42" s="91">
        <v>2.7930000000000001</v>
      </c>
      <c r="G42" s="91"/>
      <c r="H42" s="51" t="s">
        <v>66</v>
      </c>
      <c r="I42" s="52" t="s">
        <v>413</v>
      </c>
      <c r="J42" s="51" t="s">
        <v>79</v>
      </c>
      <c r="L42" s="96">
        <f>61.8*45.2/1000</f>
        <v>2.7933600000000003</v>
      </c>
    </row>
    <row r="43" spans="1:15" x14ac:dyDescent="0.15">
      <c r="A43" s="53"/>
      <c r="B43" s="177" t="s">
        <v>81</v>
      </c>
      <c r="C43" s="178"/>
      <c r="D43" s="51" t="s">
        <v>40</v>
      </c>
      <c r="E43" s="91"/>
      <c r="F43" s="91">
        <v>2.9470000000000001</v>
      </c>
      <c r="G43" s="91"/>
      <c r="H43" s="51" t="s">
        <v>66</v>
      </c>
      <c r="I43" s="52"/>
      <c r="J43" s="51" t="s">
        <v>67</v>
      </c>
    </row>
    <row r="44" spans="1:15" x14ac:dyDescent="0.15">
      <c r="A44" s="53"/>
      <c r="B44" s="177" t="s">
        <v>82</v>
      </c>
      <c r="C44" s="178"/>
      <c r="D44" s="51" t="s">
        <v>40</v>
      </c>
      <c r="E44" s="91"/>
      <c r="F44" s="91">
        <v>2.88</v>
      </c>
      <c r="G44" s="91"/>
      <c r="H44" s="51" t="s">
        <v>66</v>
      </c>
      <c r="I44" s="52"/>
      <c r="J44" s="51" t="s">
        <v>67</v>
      </c>
    </row>
    <row r="45" spans="1:15" x14ac:dyDescent="0.15">
      <c r="A45" s="53"/>
      <c r="B45" s="177" t="s">
        <v>83</v>
      </c>
      <c r="C45" s="178"/>
      <c r="D45" s="51" t="s">
        <v>40</v>
      </c>
      <c r="E45" s="91"/>
      <c r="F45" s="91">
        <v>2.6880000000000002</v>
      </c>
      <c r="G45" s="91"/>
      <c r="H45" s="51" t="s">
        <v>66</v>
      </c>
      <c r="I45" s="52"/>
      <c r="J45" s="51" t="s">
        <v>67</v>
      </c>
    </row>
    <row r="46" spans="1:15" x14ac:dyDescent="0.15">
      <c r="A46" s="53"/>
      <c r="B46" s="177" t="s">
        <v>414</v>
      </c>
      <c r="C46" s="178"/>
      <c r="D46" s="51" t="s">
        <v>40</v>
      </c>
      <c r="E46" s="91"/>
      <c r="F46" s="91">
        <v>2.7280000000000002</v>
      </c>
      <c r="G46" s="91"/>
      <c r="H46" s="51" t="s">
        <v>66</v>
      </c>
      <c r="I46" s="52"/>
      <c r="J46" s="51" t="s">
        <v>67</v>
      </c>
    </row>
    <row r="47" spans="1:15" x14ac:dyDescent="0.15">
      <c r="A47" s="53"/>
      <c r="B47" s="177" t="s">
        <v>415</v>
      </c>
      <c r="C47" s="178"/>
      <c r="D47" s="51" t="s">
        <v>40</v>
      </c>
      <c r="E47" s="91"/>
      <c r="F47" s="91">
        <v>2.5680000000000001</v>
      </c>
      <c r="G47" s="91"/>
      <c r="H47" s="51" t="s">
        <v>66</v>
      </c>
      <c r="I47" s="52"/>
      <c r="J47" s="51" t="s">
        <v>67</v>
      </c>
    </row>
    <row r="48" spans="1:15" x14ac:dyDescent="0.15">
      <c r="A48" s="53"/>
      <c r="B48" s="177" t="s">
        <v>416</v>
      </c>
      <c r="C48" s="178"/>
      <c r="D48" s="51" t="s">
        <v>40</v>
      </c>
      <c r="E48" s="91"/>
      <c r="F48" s="111">
        <v>2.3079999999999998</v>
      </c>
      <c r="G48" s="91"/>
      <c r="H48" s="51" t="s">
        <v>66</v>
      </c>
      <c r="I48" s="52"/>
      <c r="J48" s="108" t="s">
        <v>15</v>
      </c>
      <c r="L48" s="96">
        <f>92.7*24.9/1000</f>
        <v>2.30823</v>
      </c>
      <c r="O48" s="96"/>
    </row>
    <row r="49" spans="1:12" x14ac:dyDescent="0.15">
      <c r="A49" s="53"/>
      <c r="B49" s="177" t="s">
        <v>417</v>
      </c>
      <c r="C49" s="178"/>
      <c r="D49" s="51" t="s">
        <v>40</v>
      </c>
      <c r="E49" s="91"/>
      <c r="F49" s="91">
        <v>1.8160000000000001</v>
      </c>
      <c r="G49" s="91"/>
      <c r="H49" s="51" t="s">
        <v>66</v>
      </c>
      <c r="I49" s="52"/>
      <c r="J49" s="51" t="s">
        <v>67</v>
      </c>
    </row>
    <row r="50" spans="1:12" x14ac:dyDescent="0.15">
      <c r="A50" s="53"/>
      <c r="B50" s="177" t="s">
        <v>89</v>
      </c>
      <c r="C50" s="178"/>
      <c r="D50" s="51" t="s">
        <v>40</v>
      </c>
      <c r="E50" s="91"/>
      <c r="F50" s="91">
        <v>2.02</v>
      </c>
      <c r="G50" s="91"/>
      <c r="H50" s="51" t="s">
        <v>66</v>
      </c>
      <c r="I50" s="52"/>
      <c r="J50" s="51" t="s">
        <v>67</v>
      </c>
    </row>
    <row r="51" spans="1:12" x14ac:dyDescent="0.15">
      <c r="A51" s="53"/>
      <c r="B51" s="177" t="s">
        <v>418</v>
      </c>
      <c r="C51" s="178"/>
      <c r="D51" s="51" t="s">
        <v>40</v>
      </c>
      <c r="E51" s="91"/>
      <c r="F51" s="91">
        <v>0.95199999999999996</v>
      </c>
      <c r="G51" s="91"/>
      <c r="H51" s="51" t="s">
        <v>66</v>
      </c>
      <c r="I51" s="52"/>
      <c r="J51" s="51" t="s">
        <v>67</v>
      </c>
    </row>
    <row r="52" spans="1:12" x14ac:dyDescent="0.15">
      <c r="A52" s="53"/>
      <c r="B52" s="177" t="s">
        <v>91</v>
      </c>
      <c r="C52" s="178"/>
      <c r="D52" s="51" t="s">
        <v>40</v>
      </c>
      <c r="E52" s="91"/>
      <c r="F52" s="91">
        <v>1.0349999999999999</v>
      </c>
      <c r="G52" s="91"/>
      <c r="H52" s="51" t="s">
        <v>66</v>
      </c>
      <c r="I52" s="52"/>
      <c r="J52" s="51" t="s">
        <v>67</v>
      </c>
    </row>
    <row r="53" spans="1:12" ht="19.5" customHeight="1" x14ac:dyDescent="0.15">
      <c r="A53" s="53"/>
      <c r="B53" s="186" t="s">
        <v>419</v>
      </c>
      <c r="C53" s="187"/>
      <c r="D53" s="51" t="s">
        <v>40</v>
      </c>
      <c r="E53" s="91"/>
      <c r="F53" s="91">
        <v>2.0179999999999998</v>
      </c>
      <c r="G53" s="91"/>
      <c r="H53" s="51" t="s">
        <v>66</v>
      </c>
      <c r="I53" s="52"/>
      <c r="J53" s="51" t="s">
        <v>67</v>
      </c>
    </row>
    <row r="54" spans="1:12" ht="90" x14ac:dyDescent="0.15">
      <c r="A54" s="53"/>
      <c r="B54" s="177" t="s">
        <v>93</v>
      </c>
      <c r="C54" s="178"/>
      <c r="D54" s="51" t="s">
        <v>94</v>
      </c>
      <c r="E54" s="111">
        <v>2.0790000000000002</v>
      </c>
      <c r="F54" s="111">
        <v>1.782</v>
      </c>
      <c r="G54" s="91">
        <v>0.29699999999999999</v>
      </c>
      <c r="H54" s="51" t="s">
        <v>95</v>
      </c>
      <c r="I54" s="52" t="s">
        <v>420</v>
      </c>
      <c r="J54" s="108" t="s">
        <v>15</v>
      </c>
      <c r="L54" s="96">
        <f>56.5*31.65/1000</f>
        <v>1.788225</v>
      </c>
    </row>
    <row r="55" spans="1:12" ht="112.5" x14ac:dyDescent="0.15">
      <c r="A55" s="53"/>
      <c r="B55" s="186" t="s">
        <v>93</v>
      </c>
      <c r="C55" s="187"/>
      <c r="D55" s="51" t="s">
        <v>97</v>
      </c>
      <c r="E55" s="111">
        <v>65.400000000000006</v>
      </c>
      <c r="F55" s="111">
        <v>56.3</v>
      </c>
      <c r="G55" s="91">
        <v>9.1</v>
      </c>
      <c r="H55" s="51" t="s">
        <v>98</v>
      </c>
      <c r="I55" s="26" t="s">
        <v>421</v>
      </c>
      <c r="J55" s="108" t="s">
        <v>15</v>
      </c>
      <c r="L55" s="96"/>
    </row>
    <row r="56" spans="1:12" x14ac:dyDescent="0.15">
      <c r="A56" s="53"/>
      <c r="B56" s="177" t="s">
        <v>100</v>
      </c>
      <c r="C56" s="178"/>
      <c r="D56" s="51" t="s">
        <v>12</v>
      </c>
      <c r="E56" s="91">
        <v>1.7250000000000001</v>
      </c>
      <c r="F56" s="91">
        <v>1.53</v>
      </c>
      <c r="G56" s="91">
        <v>0.19500000000000001</v>
      </c>
      <c r="H56" s="108" t="s">
        <v>101</v>
      </c>
      <c r="I56" s="52"/>
      <c r="J56" s="51" t="s">
        <v>67</v>
      </c>
    </row>
    <row r="57" spans="1:12" ht="33.75" x14ac:dyDescent="0.15">
      <c r="A57" s="53"/>
      <c r="B57" s="177" t="s">
        <v>102</v>
      </c>
      <c r="C57" s="178"/>
      <c r="D57" s="51" t="s">
        <v>94</v>
      </c>
      <c r="E57" s="91">
        <v>0.39800000000000002</v>
      </c>
      <c r="F57" s="91">
        <v>0</v>
      </c>
      <c r="G57" s="91">
        <v>0.39800000000000002</v>
      </c>
      <c r="H57" s="51" t="s">
        <v>103</v>
      </c>
      <c r="I57" s="52" t="s">
        <v>104</v>
      </c>
      <c r="J57" s="51" t="s">
        <v>67</v>
      </c>
    </row>
    <row r="58" spans="1:12" ht="33.75" x14ac:dyDescent="0.15">
      <c r="A58" s="53"/>
      <c r="B58" s="177" t="s">
        <v>105</v>
      </c>
      <c r="C58" s="178"/>
      <c r="D58" s="51" t="s">
        <v>94</v>
      </c>
      <c r="E58" s="91">
        <v>1.0389999999999999</v>
      </c>
      <c r="F58" s="91">
        <v>0</v>
      </c>
      <c r="G58" s="91">
        <v>1.0389999999999999</v>
      </c>
      <c r="H58" s="51" t="s">
        <v>106</v>
      </c>
      <c r="I58" s="52" t="s">
        <v>104</v>
      </c>
      <c r="J58" s="51" t="s">
        <v>107</v>
      </c>
    </row>
    <row r="59" spans="1:12" ht="33.75" x14ac:dyDescent="0.15">
      <c r="A59" s="53"/>
      <c r="B59" s="186" t="s">
        <v>108</v>
      </c>
      <c r="C59" s="187"/>
      <c r="D59" s="51" t="s">
        <v>94</v>
      </c>
      <c r="E59" s="91">
        <v>0.46100000000000002</v>
      </c>
      <c r="F59" s="91">
        <v>0</v>
      </c>
      <c r="G59" s="91">
        <v>0.46100000000000002</v>
      </c>
      <c r="H59" s="51" t="s">
        <v>106</v>
      </c>
      <c r="I59" s="52" t="s">
        <v>104</v>
      </c>
      <c r="J59" s="51" t="s">
        <v>107</v>
      </c>
    </row>
    <row r="60" spans="1:12" ht="33.75" x14ac:dyDescent="0.15">
      <c r="A60" s="53"/>
      <c r="B60" s="177" t="s">
        <v>109</v>
      </c>
      <c r="C60" s="178"/>
      <c r="D60" s="51" t="s">
        <v>94</v>
      </c>
      <c r="E60" s="91">
        <v>0.85899999999999999</v>
      </c>
      <c r="F60" s="91">
        <v>0</v>
      </c>
      <c r="G60" s="91">
        <v>0.85899999999999999</v>
      </c>
      <c r="H60" s="51" t="s">
        <v>106</v>
      </c>
      <c r="I60" s="52" t="s">
        <v>104</v>
      </c>
      <c r="J60" s="51" t="s">
        <v>107</v>
      </c>
    </row>
    <row r="61" spans="1:12" ht="56.25" x14ac:dyDescent="0.15">
      <c r="A61" s="53"/>
      <c r="B61" s="177" t="s">
        <v>110</v>
      </c>
      <c r="C61" s="178"/>
      <c r="D61" s="51" t="s">
        <v>94</v>
      </c>
      <c r="E61" s="91">
        <v>0.72299999999999998</v>
      </c>
      <c r="F61" s="91">
        <v>0</v>
      </c>
      <c r="G61" s="91">
        <v>0.72299999999999998</v>
      </c>
      <c r="H61" s="51" t="s">
        <v>106</v>
      </c>
      <c r="I61" s="52" t="s">
        <v>111</v>
      </c>
      <c r="J61" s="51" t="s">
        <v>107</v>
      </c>
    </row>
    <row r="62" spans="1:12" ht="135" x14ac:dyDescent="0.15">
      <c r="A62" s="53" t="s">
        <v>112</v>
      </c>
      <c r="B62" s="177" t="s">
        <v>113</v>
      </c>
      <c r="C62" s="178"/>
      <c r="D62" s="51" t="s">
        <v>114</v>
      </c>
      <c r="E62" s="91">
        <v>6.2E-2</v>
      </c>
      <c r="F62" s="91">
        <v>8.9999999999999993E-3</v>
      </c>
      <c r="G62" s="91">
        <v>5.2999999999999999E-2</v>
      </c>
      <c r="H62" s="51" t="s">
        <v>115</v>
      </c>
      <c r="I62" s="52" t="s">
        <v>116</v>
      </c>
      <c r="J62" s="51" t="s">
        <v>117</v>
      </c>
    </row>
    <row r="63" spans="1:12" ht="90" x14ac:dyDescent="0.15">
      <c r="A63" s="53"/>
      <c r="B63" s="177" t="s">
        <v>118</v>
      </c>
      <c r="C63" s="178"/>
      <c r="D63" s="51" t="s">
        <v>114</v>
      </c>
      <c r="E63" s="91">
        <v>5.3999999999999999E-2</v>
      </c>
      <c r="F63" s="91">
        <v>8.9999999999999993E-3</v>
      </c>
      <c r="G63" s="91">
        <v>4.4999999999999998E-2</v>
      </c>
      <c r="H63" s="51" t="s">
        <v>115</v>
      </c>
      <c r="I63" s="52" t="s">
        <v>119</v>
      </c>
      <c r="J63" s="51" t="s">
        <v>117</v>
      </c>
    </row>
    <row r="64" spans="1:12" ht="101.25" x14ac:dyDescent="0.15">
      <c r="A64" s="53"/>
      <c r="B64" s="177" t="s">
        <v>120</v>
      </c>
      <c r="C64" s="178"/>
      <c r="D64" s="51" t="s">
        <v>114</v>
      </c>
      <c r="E64" s="91">
        <v>3.5000000000000003E-2</v>
      </c>
      <c r="F64" s="91">
        <v>6.0000000000000001E-3</v>
      </c>
      <c r="G64" s="91">
        <v>2.9000000000000001E-2</v>
      </c>
      <c r="H64" s="51" t="s">
        <v>115</v>
      </c>
      <c r="I64" s="52" t="s">
        <v>121</v>
      </c>
      <c r="J64" s="51" t="s">
        <v>117</v>
      </c>
    </row>
    <row r="65" spans="1:10" ht="101.25" x14ac:dyDescent="0.15">
      <c r="A65" s="53"/>
      <c r="B65" s="177" t="s">
        <v>122</v>
      </c>
      <c r="C65" s="178"/>
      <c r="D65" s="51" t="s">
        <v>114</v>
      </c>
      <c r="E65" s="91">
        <v>0.55600000000000005</v>
      </c>
      <c r="F65" s="91">
        <v>6.0000000000000001E-3</v>
      </c>
      <c r="G65" s="91">
        <v>0.55000000000000004</v>
      </c>
      <c r="H65" s="51" t="s">
        <v>115</v>
      </c>
      <c r="I65" s="52" t="s">
        <v>123</v>
      </c>
      <c r="J65" s="51" t="s">
        <v>117</v>
      </c>
    </row>
    <row r="66" spans="1:10" ht="90" x14ac:dyDescent="0.15">
      <c r="A66" s="53"/>
      <c r="B66" s="177" t="s">
        <v>124</v>
      </c>
      <c r="C66" s="178"/>
      <c r="D66" s="51" t="s">
        <v>114</v>
      </c>
      <c r="E66" s="91">
        <v>7.6999999999999999E-2</v>
      </c>
      <c r="F66" s="91">
        <v>8.9999999999999993E-3</v>
      </c>
      <c r="G66" s="91">
        <v>6.8000000000000005E-2</v>
      </c>
      <c r="H66" s="51" t="s">
        <v>115</v>
      </c>
      <c r="I66" s="52" t="s">
        <v>125</v>
      </c>
      <c r="J66" s="51" t="s">
        <v>117</v>
      </c>
    </row>
    <row r="67" spans="1:10" x14ac:dyDescent="0.15">
      <c r="A67" s="185" t="s">
        <v>126</v>
      </c>
      <c r="B67" s="185"/>
      <c r="C67" s="185"/>
      <c r="D67" s="185"/>
      <c r="E67" s="185"/>
      <c r="F67" s="185"/>
      <c r="G67" s="185"/>
      <c r="H67" s="185"/>
      <c r="I67" s="185"/>
      <c r="J67" s="185"/>
    </row>
    <row r="68" spans="1:10" ht="90" x14ac:dyDescent="0.15">
      <c r="A68" s="53"/>
      <c r="B68" s="92" t="s">
        <v>127</v>
      </c>
      <c r="C68" s="93"/>
      <c r="D68" s="51"/>
      <c r="E68" s="51" t="s">
        <v>128</v>
      </c>
      <c r="F68" s="51" t="s">
        <v>129</v>
      </c>
      <c r="G68" s="102">
        <v>5.8000000000000003E-2</v>
      </c>
      <c r="H68" s="52" t="s">
        <v>422</v>
      </c>
      <c r="I68" s="52" t="s">
        <v>423</v>
      </c>
      <c r="J68" s="51" t="s">
        <v>79</v>
      </c>
    </row>
    <row r="69" spans="1:10" ht="56.25" x14ac:dyDescent="0.15">
      <c r="A69" s="53"/>
      <c r="B69" s="92" t="s">
        <v>132</v>
      </c>
      <c r="C69" s="93"/>
      <c r="D69" s="51" t="s">
        <v>133</v>
      </c>
      <c r="E69" s="116">
        <v>0.45600000000000002</v>
      </c>
      <c r="F69" s="117">
        <v>0.39600000000000002</v>
      </c>
      <c r="G69" s="117">
        <v>0.06</v>
      </c>
      <c r="H69" s="109" t="s">
        <v>424</v>
      </c>
      <c r="I69" s="52" t="s">
        <v>425</v>
      </c>
      <c r="J69" s="108" t="s">
        <v>15</v>
      </c>
    </row>
    <row r="70" spans="1:10" ht="67.5" x14ac:dyDescent="0.15">
      <c r="A70" s="53"/>
      <c r="B70" s="92" t="s">
        <v>135</v>
      </c>
      <c r="C70" s="93"/>
      <c r="D70" s="51" t="s">
        <v>133</v>
      </c>
      <c r="E70" s="116">
        <v>0.33700000000000002</v>
      </c>
      <c r="F70" s="117">
        <v>0.28999999999999998</v>
      </c>
      <c r="G70" s="117">
        <v>4.7E-2</v>
      </c>
      <c r="H70" s="109" t="s">
        <v>424</v>
      </c>
      <c r="I70" s="109" t="s">
        <v>426</v>
      </c>
      <c r="J70" s="108" t="s">
        <v>15</v>
      </c>
    </row>
    <row r="71" spans="1:10" ht="45" x14ac:dyDescent="0.15">
      <c r="A71" s="53"/>
      <c r="B71" s="92" t="s">
        <v>137</v>
      </c>
      <c r="C71" s="93"/>
      <c r="D71" s="51" t="s">
        <v>133</v>
      </c>
      <c r="E71" s="51">
        <v>0</v>
      </c>
      <c r="F71" s="51">
        <v>0</v>
      </c>
      <c r="G71" s="51">
        <v>0</v>
      </c>
      <c r="H71" s="109" t="s">
        <v>427</v>
      </c>
      <c r="I71" s="52" t="s">
        <v>428</v>
      </c>
      <c r="J71" s="51" t="s">
        <v>107</v>
      </c>
    </row>
    <row r="72" spans="1:10" ht="45" x14ac:dyDescent="0.15">
      <c r="A72" s="53"/>
      <c r="B72" s="92" t="s">
        <v>139</v>
      </c>
      <c r="C72" s="93"/>
      <c r="D72" s="51" t="s">
        <v>133</v>
      </c>
      <c r="E72" s="51">
        <v>0</v>
      </c>
      <c r="F72" s="51">
        <v>0</v>
      </c>
      <c r="G72" s="51">
        <v>0</v>
      </c>
      <c r="H72" s="109" t="s">
        <v>427</v>
      </c>
      <c r="I72" s="52" t="s">
        <v>429</v>
      </c>
      <c r="J72" s="51" t="s">
        <v>107</v>
      </c>
    </row>
    <row r="73" spans="1:10" ht="45" x14ac:dyDescent="0.15">
      <c r="A73" s="53"/>
      <c r="B73" s="92" t="s">
        <v>141</v>
      </c>
      <c r="C73" s="93"/>
      <c r="D73" s="51" t="s">
        <v>133</v>
      </c>
      <c r="E73" s="51">
        <v>0</v>
      </c>
      <c r="F73" s="51">
        <v>0</v>
      </c>
      <c r="G73" s="51">
        <v>0</v>
      </c>
      <c r="H73" s="109" t="s">
        <v>427</v>
      </c>
      <c r="I73" s="52" t="s">
        <v>430</v>
      </c>
      <c r="J73" s="51" t="s">
        <v>79</v>
      </c>
    </row>
    <row r="74" spans="1:10" ht="90" x14ac:dyDescent="0.15">
      <c r="A74" s="53"/>
      <c r="B74" s="92" t="s">
        <v>143</v>
      </c>
      <c r="C74" s="93"/>
      <c r="D74" s="51" t="s">
        <v>133</v>
      </c>
      <c r="E74" s="51">
        <v>4.3999999999999997E-2</v>
      </c>
      <c r="F74" s="51">
        <v>0</v>
      </c>
      <c r="G74" s="51">
        <v>4.3999999999999997E-2</v>
      </c>
      <c r="H74" s="109" t="s">
        <v>427</v>
      </c>
      <c r="I74" s="52" t="s">
        <v>431</v>
      </c>
      <c r="J74" s="51" t="s">
        <v>79</v>
      </c>
    </row>
    <row r="75" spans="1:10" x14ac:dyDescent="0.15">
      <c r="A75" s="185" t="s">
        <v>145</v>
      </c>
      <c r="B75" s="185"/>
      <c r="C75" s="185"/>
      <c r="D75" s="185"/>
      <c r="E75" s="185"/>
      <c r="F75" s="185"/>
      <c r="G75" s="185"/>
      <c r="H75" s="185"/>
      <c r="I75" s="185"/>
      <c r="J75" s="185"/>
    </row>
    <row r="76" spans="1:10" ht="90" x14ac:dyDescent="0.15">
      <c r="A76" s="53"/>
      <c r="B76" s="186" t="s">
        <v>146</v>
      </c>
      <c r="C76" s="187"/>
      <c r="D76" s="51" t="s">
        <v>97</v>
      </c>
      <c r="E76" s="105">
        <f>SUM(F76:G76)</f>
        <v>25.37</v>
      </c>
      <c r="F76" s="106">
        <v>21.93</v>
      </c>
      <c r="G76" s="51">
        <v>3.44</v>
      </c>
      <c r="H76" s="52" t="s">
        <v>432</v>
      </c>
      <c r="I76" s="118" t="s">
        <v>433</v>
      </c>
      <c r="J76" s="103" t="s">
        <v>15</v>
      </c>
    </row>
    <row r="77" spans="1:10" ht="33.75" x14ac:dyDescent="0.15">
      <c r="A77" s="53"/>
      <c r="B77" s="186" t="s">
        <v>149</v>
      </c>
      <c r="C77" s="187"/>
      <c r="D77" s="51" t="s">
        <v>97</v>
      </c>
      <c r="E77" s="51">
        <v>8.8000000000000007</v>
      </c>
      <c r="F77" s="51">
        <v>7.9</v>
      </c>
      <c r="G77" s="51">
        <v>0.9</v>
      </c>
      <c r="H77" s="52" t="s">
        <v>150</v>
      </c>
      <c r="I77" s="52" t="s">
        <v>151</v>
      </c>
      <c r="J77" s="51" t="s">
        <v>152</v>
      </c>
    </row>
    <row r="78" spans="1:10" x14ac:dyDescent="0.15">
      <c r="A78" s="94" t="s">
        <v>153</v>
      </c>
      <c r="B78" s="94"/>
      <c r="C78" s="94"/>
      <c r="D78" s="94"/>
      <c r="E78" s="94"/>
      <c r="F78" s="94"/>
      <c r="G78" s="94"/>
      <c r="H78" s="94"/>
      <c r="I78" s="94"/>
      <c r="J78" s="94"/>
    </row>
    <row r="79" spans="1:10" ht="67.5" x14ac:dyDescent="0.15">
      <c r="A79" s="51" t="s">
        <v>154</v>
      </c>
      <c r="B79" s="52" t="s">
        <v>155</v>
      </c>
      <c r="C79" s="52" t="s">
        <v>156</v>
      </c>
      <c r="D79" s="52" t="s">
        <v>157</v>
      </c>
      <c r="E79" s="91">
        <v>0.193</v>
      </c>
      <c r="F79" s="91">
        <v>0.14499999999999999</v>
      </c>
      <c r="G79" s="91">
        <v>4.9000000000000002E-2</v>
      </c>
      <c r="H79" s="51" t="s">
        <v>158</v>
      </c>
      <c r="I79" s="52" t="s">
        <v>434</v>
      </c>
      <c r="J79" s="51" t="s">
        <v>79</v>
      </c>
    </row>
    <row r="80" spans="1:10" ht="78.75" x14ac:dyDescent="0.15">
      <c r="A80" s="51"/>
      <c r="B80" s="52" t="s">
        <v>10</v>
      </c>
      <c r="C80" s="52" t="s">
        <v>160</v>
      </c>
      <c r="D80" s="52" t="s">
        <v>157</v>
      </c>
      <c r="E80" s="91">
        <v>0.17399999999999999</v>
      </c>
      <c r="F80" s="91">
        <v>0.13400000000000001</v>
      </c>
      <c r="G80" s="91">
        <v>0.04</v>
      </c>
      <c r="H80" s="51" t="s">
        <v>158</v>
      </c>
      <c r="I80" s="52" t="s">
        <v>435</v>
      </c>
      <c r="J80" s="51" t="s">
        <v>79</v>
      </c>
    </row>
    <row r="81" spans="1:10" ht="78.75" x14ac:dyDescent="0.15">
      <c r="A81" s="51"/>
      <c r="B81" s="52" t="s">
        <v>10</v>
      </c>
      <c r="C81" s="52" t="s">
        <v>162</v>
      </c>
      <c r="D81" s="52" t="s">
        <v>157</v>
      </c>
      <c r="E81" s="91">
        <v>0.20399999999999999</v>
      </c>
      <c r="F81" s="91">
        <v>0.157</v>
      </c>
      <c r="G81" s="91">
        <v>4.7E-2</v>
      </c>
      <c r="H81" s="51" t="s">
        <v>158</v>
      </c>
      <c r="I81" s="52" t="s">
        <v>436</v>
      </c>
      <c r="J81" s="51" t="s">
        <v>79</v>
      </c>
    </row>
    <row r="82" spans="1:10" ht="78.75" x14ac:dyDescent="0.15">
      <c r="A82" s="51"/>
      <c r="B82" s="52" t="s">
        <v>10</v>
      </c>
      <c r="C82" s="52" t="s">
        <v>164</v>
      </c>
      <c r="D82" s="52" t="s">
        <v>157</v>
      </c>
      <c r="E82" s="91">
        <v>0.218</v>
      </c>
      <c r="F82" s="91">
        <v>0.16700000000000001</v>
      </c>
      <c r="G82" s="91">
        <v>0.05</v>
      </c>
      <c r="H82" s="51" t="s">
        <v>158</v>
      </c>
      <c r="I82" s="52" t="s">
        <v>437</v>
      </c>
      <c r="J82" s="51" t="s">
        <v>79</v>
      </c>
    </row>
    <row r="83" spans="1:10" ht="67.5" x14ac:dyDescent="0.15">
      <c r="A83" s="51"/>
      <c r="B83" s="52" t="s">
        <v>10</v>
      </c>
      <c r="C83" s="52" t="s">
        <v>166</v>
      </c>
      <c r="D83" s="52" t="s">
        <v>157</v>
      </c>
      <c r="E83" s="91">
        <v>0.14399999999999999</v>
      </c>
      <c r="F83" s="91">
        <v>0.111</v>
      </c>
      <c r="G83" s="91">
        <v>3.3000000000000002E-2</v>
      </c>
      <c r="H83" s="51" t="s">
        <v>158</v>
      </c>
      <c r="I83" s="52" t="s">
        <v>438</v>
      </c>
      <c r="J83" s="51" t="s">
        <v>79</v>
      </c>
    </row>
    <row r="84" spans="1:10" ht="101.25" x14ac:dyDescent="0.15">
      <c r="A84" s="51"/>
      <c r="B84" s="52" t="s">
        <v>10</v>
      </c>
      <c r="C84" s="52" t="s">
        <v>168</v>
      </c>
      <c r="D84" s="52" t="s">
        <v>157</v>
      </c>
      <c r="E84" s="111">
        <v>0.125</v>
      </c>
      <c r="F84" s="91"/>
      <c r="G84" s="91"/>
      <c r="H84" s="51" t="s">
        <v>158</v>
      </c>
      <c r="I84" s="52" t="s">
        <v>439</v>
      </c>
      <c r="J84" s="108" t="s">
        <v>15</v>
      </c>
    </row>
    <row r="85" spans="1:10" ht="78.75" x14ac:dyDescent="0.15">
      <c r="A85" s="51"/>
      <c r="B85" s="52" t="s">
        <v>30</v>
      </c>
      <c r="C85" s="52" t="s">
        <v>160</v>
      </c>
      <c r="D85" s="52" t="s">
        <v>157</v>
      </c>
      <c r="E85" s="91">
        <v>0.16600000000000001</v>
      </c>
      <c r="F85" s="91">
        <v>0.126</v>
      </c>
      <c r="G85" s="91">
        <v>0.04</v>
      </c>
      <c r="H85" s="51" t="s">
        <v>158</v>
      </c>
      <c r="I85" s="52" t="s">
        <v>440</v>
      </c>
      <c r="J85" s="51" t="s">
        <v>79</v>
      </c>
    </row>
    <row r="86" spans="1:10" ht="78.75" x14ac:dyDescent="0.15">
      <c r="A86" s="51"/>
      <c r="B86" s="52" t="s">
        <v>30</v>
      </c>
      <c r="C86" s="52" t="s">
        <v>162</v>
      </c>
      <c r="D86" s="52" t="s">
        <v>157</v>
      </c>
      <c r="E86" s="91">
        <v>0.18</v>
      </c>
      <c r="F86" s="91">
        <v>0.13600000000000001</v>
      </c>
      <c r="G86" s="91">
        <v>4.2999999999999997E-2</v>
      </c>
      <c r="H86" s="51" t="s">
        <v>158</v>
      </c>
      <c r="I86" s="52" t="s">
        <v>441</v>
      </c>
      <c r="J86" s="51" t="s">
        <v>79</v>
      </c>
    </row>
    <row r="87" spans="1:10" ht="78.75" x14ac:dyDescent="0.15">
      <c r="A87" s="51"/>
      <c r="B87" s="52" t="s">
        <v>30</v>
      </c>
      <c r="C87" s="52" t="s">
        <v>164</v>
      </c>
      <c r="D87" s="52" t="s">
        <v>157</v>
      </c>
      <c r="E87" s="91">
        <v>0.20300000000000001</v>
      </c>
      <c r="F87" s="91">
        <v>0.154</v>
      </c>
      <c r="G87" s="91">
        <v>4.9000000000000002E-2</v>
      </c>
      <c r="H87" s="51" t="s">
        <v>158</v>
      </c>
      <c r="I87" s="52" t="s">
        <v>442</v>
      </c>
      <c r="J87" s="51" t="s">
        <v>79</v>
      </c>
    </row>
    <row r="88" spans="1:10" ht="45" x14ac:dyDescent="0.15">
      <c r="A88" s="51"/>
      <c r="B88" s="52" t="s">
        <v>30</v>
      </c>
      <c r="C88" s="52" t="s">
        <v>166</v>
      </c>
      <c r="D88" s="52" t="s">
        <v>157</v>
      </c>
      <c r="E88" s="91">
        <v>0.15</v>
      </c>
      <c r="F88" s="91">
        <v>0.115</v>
      </c>
      <c r="G88" s="91">
        <v>3.5000000000000003E-2</v>
      </c>
      <c r="H88" s="51" t="s">
        <v>158</v>
      </c>
      <c r="I88" s="52" t="s">
        <v>443</v>
      </c>
      <c r="J88" s="51" t="s">
        <v>79</v>
      </c>
    </row>
    <row r="89" spans="1:10" ht="101.25" x14ac:dyDescent="0.15">
      <c r="A89" s="51"/>
      <c r="B89" s="52" t="s">
        <v>49</v>
      </c>
      <c r="C89" s="52" t="s">
        <v>160</v>
      </c>
      <c r="D89" s="52" t="s">
        <v>157</v>
      </c>
      <c r="E89" s="91">
        <v>0.14499999999999999</v>
      </c>
      <c r="F89" s="91">
        <v>0.13200000000000001</v>
      </c>
      <c r="G89" s="91">
        <v>1.2999999999999999E-2</v>
      </c>
      <c r="H89" s="51" t="s">
        <v>158</v>
      </c>
      <c r="I89" s="52" t="s">
        <v>444</v>
      </c>
      <c r="J89" s="51" t="s">
        <v>79</v>
      </c>
    </row>
    <row r="90" spans="1:10" ht="90" x14ac:dyDescent="0.15">
      <c r="A90" s="51"/>
      <c r="B90" s="52" t="s">
        <v>49</v>
      </c>
      <c r="C90" s="52" t="s">
        <v>162</v>
      </c>
      <c r="D90" s="52" t="s">
        <v>157</v>
      </c>
      <c r="E90" s="91">
        <v>0.152</v>
      </c>
      <c r="F90" s="91">
        <v>0.13800000000000001</v>
      </c>
      <c r="G90" s="91">
        <v>1.4E-2</v>
      </c>
      <c r="H90" s="51" t="s">
        <v>158</v>
      </c>
      <c r="I90" s="52" t="s">
        <v>445</v>
      </c>
      <c r="J90" s="51" t="s">
        <v>79</v>
      </c>
    </row>
    <row r="91" spans="1:10" ht="78.75" x14ac:dyDescent="0.15">
      <c r="A91" s="51"/>
      <c r="B91" s="52" t="s">
        <v>177</v>
      </c>
      <c r="C91" s="52" t="s">
        <v>160</v>
      </c>
      <c r="D91" s="52" t="s">
        <v>157</v>
      </c>
      <c r="E91" s="91">
        <v>0.129</v>
      </c>
      <c r="F91" s="91">
        <v>0.112</v>
      </c>
      <c r="G91" s="91">
        <v>1.7000000000000001E-2</v>
      </c>
      <c r="H91" s="51" t="s">
        <v>158</v>
      </c>
      <c r="I91" s="52" t="s">
        <v>446</v>
      </c>
      <c r="J91" s="51" t="s">
        <v>79</v>
      </c>
    </row>
    <row r="92" spans="1:10" ht="67.5" x14ac:dyDescent="0.15">
      <c r="A92" s="51"/>
      <c r="B92" s="52" t="s">
        <v>177</v>
      </c>
      <c r="C92" s="52" t="s">
        <v>162</v>
      </c>
      <c r="D92" s="52" t="s">
        <v>157</v>
      </c>
      <c r="E92" s="91">
        <v>0.13600000000000001</v>
      </c>
      <c r="F92" s="91">
        <v>0.11799999999999999</v>
      </c>
      <c r="G92" s="91">
        <v>1.7999999999999999E-2</v>
      </c>
      <c r="H92" s="51" t="s">
        <v>158</v>
      </c>
      <c r="I92" s="52" t="s">
        <v>447</v>
      </c>
      <c r="J92" s="51" t="s">
        <v>79</v>
      </c>
    </row>
    <row r="93" spans="1:10" ht="78.75" x14ac:dyDescent="0.15">
      <c r="A93" s="51"/>
      <c r="B93" s="52" t="s">
        <v>177</v>
      </c>
      <c r="C93" s="52" t="s">
        <v>164</v>
      </c>
      <c r="D93" s="52" t="s">
        <v>157</v>
      </c>
      <c r="E93" s="91">
        <v>0.17</v>
      </c>
      <c r="F93" s="91">
        <v>0.14699999999999999</v>
      </c>
      <c r="G93" s="91">
        <v>2.3E-2</v>
      </c>
      <c r="H93" s="51" t="s">
        <v>158</v>
      </c>
      <c r="I93" s="52" t="s">
        <v>448</v>
      </c>
      <c r="J93" s="51" t="s">
        <v>79</v>
      </c>
    </row>
    <row r="94" spans="1:10" ht="78.75" x14ac:dyDescent="0.15">
      <c r="A94" s="51"/>
      <c r="B94" s="52" t="s">
        <v>181</v>
      </c>
      <c r="C94" s="52" t="s">
        <v>182</v>
      </c>
      <c r="D94" s="52" t="s">
        <v>157</v>
      </c>
      <c r="E94" s="91">
        <v>5.3999999999999999E-2</v>
      </c>
      <c r="F94" s="91">
        <v>7.0000000000000001E-3</v>
      </c>
      <c r="G94" s="91">
        <v>4.7E-2</v>
      </c>
      <c r="H94" s="51" t="s">
        <v>158</v>
      </c>
      <c r="I94" s="52" t="s">
        <v>449</v>
      </c>
      <c r="J94" s="51" t="s">
        <v>79</v>
      </c>
    </row>
    <row r="95" spans="1:10" ht="78.75" x14ac:dyDescent="0.15">
      <c r="A95" s="51"/>
      <c r="B95" s="52" t="s">
        <v>184</v>
      </c>
      <c r="C95" s="52" t="s">
        <v>182</v>
      </c>
      <c r="D95" s="52" t="s">
        <v>157</v>
      </c>
      <c r="E95" s="91">
        <v>9.0999999999999998E-2</v>
      </c>
      <c r="F95" s="91">
        <v>3.7999999999999999E-2</v>
      </c>
      <c r="G95" s="91">
        <v>5.2999999999999999E-2</v>
      </c>
      <c r="H95" s="51" t="s">
        <v>158</v>
      </c>
      <c r="I95" s="52" t="s">
        <v>450</v>
      </c>
      <c r="J95" s="51" t="s">
        <v>79</v>
      </c>
    </row>
    <row r="96" spans="1:10" ht="78.75" x14ac:dyDescent="0.15">
      <c r="A96" s="51"/>
      <c r="B96" s="52" t="s">
        <v>186</v>
      </c>
      <c r="C96" s="52" t="s">
        <v>182</v>
      </c>
      <c r="D96" s="52" t="s">
        <v>157</v>
      </c>
      <c r="E96" s="91">
        <v>2.7E-2</v>
      </c>
      <c r="F96" s="91">
        <v>2E-3</v>
      </c>
      <c r="G96" s="91">
        <v>2.5000000000000001E-2</v>
      </c>
      <c r="H96" s="51" t="s">
        <v>158</v>
      </c>
      <c r="I96" s="52" t="s">
        <v>451</v>
      </c>
      <c r="J96" s="51" t="s">
        <v>79</v>
      </c>
    </row>
    <row r="97" spans="1:13" ht="90" x14ac:dyDescent="0.15">
      <c r="A97" s="51"/>
      <c r="B97" s="52" t="s">
        <v>188</v>
      </c>
      <c r="C97" s="52" t="s">
        <v>182</v>
      </c>
      <c r="D97" s="52" t="s">
        <v>157</v>
      </c>
      <c r="E97" s="91">
        <v>1.7999999999999999E-2</v>
      </c>
      <c r="F97" s="91">
        <v>2E-3</v>
      </c>
      <c r="G97" s="91">
        <v>1.6E-2</v>
      </c>
      <c r="H97" s="51" t="s">
        <v>158</v>
      </c>
      <c r="I97" s="52" t="s">
        <v>452</v>
      </c>
      <c r="J97" s="51" t="s">
        <v>79</v>
      </c>
    </row>
    <row r="98" spans="1:13" ht="56.25" x14ac:dyDescent="0.15">
      <c r="A98" s="51"/>
      <c r="B98" s="52" t="s">
        <v>190</v>
      </c>
      <c r="C98" s="52" t="s">
        <v>182</v>
      </c>
      <c r="D98" s="52" t="s">
        <v>157</v>
      </c>
      <c r="E98" s="91">
        <v>0.112</v>
      </c>
      <c r="F98" s="91">
        <v>0</v>
      </c>
      <c r="G98" s="91">
        <v>0.112</v>
      </c>
      <c r="H98" s="51" t="s">
        <v>191</v>
      </c>
      <c r="I98" s="52" t="s">
        <v>453</v>
      </c>
      <c r="J98" s="51" t="s">
        <v>117</v>
      </c>
    </row>
    <row r="99" spans="1:13" ht="57" thickBot="1" x14ac:dyDescent="0.2">
      <c r="A99" s="51"/>
      <c r="B99" s="52" t="s">
        <v>53</v>
      </c>
      <c r="C99" s="52" t="s">
        <v>182</v>
      </c>
      <c r="D99" s="52" t="s">
        <v>157</v>
      </c>
      <c r="E99" s="91">
        <v>7.0000000000000001E-3</v>
      </c>
      <c r="F99" s="91">
        <v>0</v>
      </c>
      <c r="G99" s="91">
        <v>7.0000000000000001E-3</v>
      </c>
      <c r="H99" s="51" t="s">
        <v>191</v>
      </c>
      <c r="I99" s="52" t="s">
        <v>453</v>
      </c>
      <c r="J99" s="51" t="s">
        <v>107</v>
      </c>
    </row>
    <row r="100" spans="1:13" ht="102" thickBot="1" x14ac:dyDescent="0.2">
      <c r="A100" s="51"/>
      <c r="B100" s="109" t="s">
        <v>193</v>
      </c>
      <c r="C100" s="52" t="s">
        <v>132</v>
      </c>
      <c r="D100" s="52" t="s">
        <v>157</v>
      </c>
      <c r="E100" s="111">
        <v>9.4E-2</v>
      </c>
      <c r="F100" s="111">
        <v>0</v>
      </c>
      <c r="G100" s="111">
        <v>9.4E-2</v>
      </c>
      <c r="H100" s="51" t="s">
        <v>158</v>
      </c>
      <c r="I100" s="120" t="s">
        <v>454</v>
      </c>
      <c r="J100" s="108" t="s">
        <v>15</v>
      </c>
    </row>
    <row r="101" spans="1:13" ht="102" thickBot="1" x14ac:dyDescent="0.2">
      <c r="A101" s="51"/>
      <c r="B101" s="109" t="s">
        <v>193</v>
      </c>
      <c r="C101" s="52" t="s">
        <v>195</v>
      </c>
      <c r="D101" s="52" t="s">
        <v>157</v>
      </c>
      <c r="E101" s="111">
        <v>6.9000000000000006E-2</v>
      </c>
      <c r="F101" s="111">
        <v>0</v>
      </c>
      <c r="G101" s="111">
        <v>6.9000000000000006E-2</v>
      </c>
      <c r="H101" s="51" t="s">
        <v>158</v>
      </c>
      <c r="I101" s="119" t="s">
        <v>455</v>
      </c>
      <c r="J101" s="108" t="s">
        <v>15</v>
      </c>
    </row>
    <row r="102" spans="1:13" ht="113.25" thickBot="1" x14ac:dyDescent="0.2">
      <c r="A102" s="51"/>
      <c r="B102" s="109" t="s">
        <v>193</v>
      </c>
      <c r="C102" s="52" t="s">
        <v>197</v>
      </c>
      <c r="D102" s="52" t="s">
        <v>157</v>
      </c>
      <c r="E102" s="111">
        <v>2E-3</v>
      </c>
      <c r="F102" s="111">
        <v>0</v>
      </c>
      <c r="G102" s="111">
        <v>2E-3</v>
      </c>
      <c r="H102" s="51" t="s">
        <v>158</v>
      </c>
      <c r="I102" s="119" t="s">
        <v>456</v>
      </c>
      <c r="J102" s="108" t="s">
        <v>15</v>
      </c>
    </row>
    <row r="103" spans="1:13" ht="22.5" x14ac:dyDescent="0.15">
      <c r="A103" s="103" t="s">
        <v>199</v>
      </c>
      <c r="B103" s="104" t="s">
        <v>200</v>
      </c>
      <c r="C103" s="104"/>
      <c r="D103" s="104" t="s">
        <v>157</v>
      </c>
      <c r="E103" s="111">
        <v>0.14580000000000001</v>
      </c>
      <c r="F103" s="111">
        <v>0.1125</v>
      </c>
      <c r="G103" s="111">
        <v>3.3300000000000003E-2</v>
      </c>
      <c r="H103" s="108" t="s">
        <v>201</v>
      </c>
      <c r="I103" s="109" t="s">
        <v>457</v>
      </c>
      <c r="J103" s="103" t="s">
        <v>15</v>
      </c>
      <c r="M103" s="110" t="s">
        <v>458</v>
      </c>
    </row>
    <row r="104" spans="1:13" ht="33.75" x14ac:dyDescent="0.15">
      <c r="A104" s="51" t="s">
        <v>203</v>
      </c>
      <c r="B104" s="109" t="s">
        <v>193</v>
      </c>
      <c r="C104" s="109" t="s">
        <v>195</v>
      </c>
      <c r="D104" s="52" t="s">
        <v>157</v>
      </c>
      <c r="E104" s="111">
        <v>3.0999999999999999E-3</v>
      </c>
      <c r="F104" s="111">
        <v>0</v>
      </c>
      <c r="G104" s="111">
        <v>3.0999999999999999E-3</v>
      </c>
      <c r="H104" s="108" t="s">
        <v>201</v>
      </c>
      <c r="I104" s="109" t="s">
        <v>459</v>
      </c>
      <c r="J104" s="103" t="s">
        <v>15</v>
      </c>
    </row>
    <row r="105" spans="1:13" ht="22.5" x14ac:dyDescent="0.15">
      <c r="A105" s="51" t="s">
        <v>205</v>
      </c>
      <c r="B105" s="52" t="s">
        <v>30</v>
      </c>
      <c r="C105" s="52"/>
      <c r="D105" s="52" t="s">
        <v>157</v>
      </c>
      <c r="E105" s="111">
        <v>0.28739999999999999</v>
      </c>
      <c r="F105" s="111">
        <v>0.2177</v>
      </c>
      <c r="G105" s="111">
        <v>6.9599999999999995E-2</v>
      </c>
      <c r="H105" s="108" t="s">
        <v>201</v>
      </c>
      <c r="I105" s="52" t="s">
        <v>206</v>
      </c>
      <c r="J105" s="103" t="s">
        <v>15</v>
      </c>
    </row>
    <row r="106" spans="1:13" ht="22.5" x14ac:dyDescent="0.15">
      <c r="A106" s="51"/>
      <c r="B106" s="109" t="s">
        <v>207</v>
      </c>
      <c r="C106" s="109"/>
      <c r="D106" s="109" t="s">
        <v>208</v>
      </c>
      <c r="E106" s="111">
        <v>0.1197</v>
      </c>
      <c r="F106" s="111">
        <v>9.0700000000000003E-2</v>
      </c>
      <c r="G106" s="111">
        <v>2.9000000000000001E-2</v>
      </c>
      <c r="H106" s="108" t="s">
        <v>209</v>
      </c>
      <c r="I106" s="109" t="s">
        <v>210</v>
      </c>
      <c r="J106" s="103" t="s">
        <v>15</v>
      </c>
    </row>
    <row r="107" spans="1:13" ht="22.5" x14ac:dyDescent="0.15">
      <c r="A107" s="51"/>
      <c r="B107" s="52" t="s">
        <v>10</v>
      </c>
      <c r="C107" s="52"/>
      <c r="D107" s="52" t="s">
        <v>157</v>
      </c>
      <c r="E107" s="111" t="s">
        <v>410</v>
      </c>
      <c r="F107" s="111"/>
      <c r="G107" s="111"/>
      <c r="H107" s="108"/>
      <c r="I107" s="52"/>
      <c r="J107" s="51"/>
      <c r="M107" s="110" t="s">
        <v>412</v>
      </c>
    </row>
    <row r="108" spans="1:13" ht="22.5" x14ac:dyDescent="0.15">
      <c r="A108" s="51"/>
      <c r="B108" s="52" t="s">
        <v>49</v>
      </c>
      <c r="C108" s="52"/>
      <c r="D108" s="52" t="s">
        <v>157</v>
      </c>
      <c r="E108" s="111" t="s">
        <v>410</v>
      </c>
      <c r="F108" s="111"/>
      <c r="G108" s="111"/>
      <c r="H108" s="108"/>
      <c r="I108" s="52"/>
      <c r="J108" s="51"/>
      <c r="M108" s="110" t="s">
        <v>412</v>
      </c>
    </row>
    <row r="109" spans="1:13" ht="33.75" x14ac:dyDescent="0.15">
      <c r="A109" s="108"/>
      <c r="B109" s="109" t="s">
        <v>193</v>
      </c>
      <c r="C109" s="109" t="s">
        <v>195</v>
      </c>
      <c r="D109" s="109" t="s">
        <v>157</v>
      </c>
      <c r="E109" s="111">
        <v>0.13730000000000001</v>
      </c>
      <c r="F109" s="111">
        <v>0</v>
      </c>
      <c r="G109" s="111">
        <v>0.13730000000000001</v>
      </c>
      <c r="H109" s="108" t="s">
        <v>201</v>
      </c>
      <c r="I109" s="109" t="s">
        <v>216</v>
      </c>
      <c r="J109" s="103" t="s">
        <v>15</v>
      </c>
      <c r="M109" s="110" t="s">
        <v>458</v>
      </c>
    </row>
    <row r="110" spans="1:13" ht="22.5" x14ac:dyDescent="0.15">
      <c r="A110" s="51" t="s">
        <v>212</v>
      </c>
      <c r="B110" s="52" t="s">
        <v>30</v>
      </c>
      <c r="C110" s="52"/>
      <c r="D110" s="52" t="s">
        <v>208</v>
      </c>
      <c r="E110" s="111">
        <v>1.8499999999999999E-2</v>
      </c>
      <c r="F110" s="111">
        <v>1.41E-2</v>
      </c>
      <c r="G110" s="111">
        <v>4.4000000000000003E-3</v>
      </c>
      <c r="H110" s="108" t="s">
        <v>209</v>
      </c>
      <c r="I110" s="109" t="s">
        <v>213</v>
      </c>
      <c r="J110" s="103" t="s">
        <v>15</v>
      </c>
    </row>
    <row r="111" spans="1:13" ht="22.5" x14ac:dyDescent="0.15">
      <c r="A111" s="51"/>
      <c r="B111" s="52" t="s">
        <v>30</v>
      </c>
      <c r="C111" s="52"/>
      <c r="D111" s="52" t="s">
        <v>157</v>
      </c>
      <c r="E111" s="111">
        <v>0.8881</v>
      </c>
      <c r="F111" s="111">
        <v>0.67649999999999999</v>
      </c>
      <c r="G111" s="111">
        <v>0.21160000000000001</v>
      </c>
      <c r="H111" s="108" t="s">
        <v>201</v>
      </c>
      <c r="I111" s="109"/>
      <c r="J111" s="103" t="s">
        <v>15</v>
      </c>
    </row>
    <row r="112" spans="1:13" ht="22.5" x14ac:dyDescent="0.15">
      <c r="A112" s="108"/>
      <c r="B112" s="109" t="s">
        <v>30</v>
      </c>
      <c r="C112" s="109" t="s">
        <v>214</v>
      </c>
      <c r="D112" s="109" t="s">
        <v>208</v>
      </c>
      <c r="E112" s="111">
        <v>2E-3</v>
      </c>
      <c r="F112" s="111">
        <v>2.0000000000000002E-5</v>
      </c>
      <c r="G112" s="111">
        <v>1.9E-3</v>
      </c>
      <c r="H112" s="108" t="s">
        <v>209</v>
      </c>
      <c r="I112" s="109" t="s">
        <v>213</v>
      </c>
      <c r="J112" s="108" t="s">
        <v>15</v>
      </c>
      <c r="M112" s="110" t="s">
        <v>458</v>
      </c>
    </row>
    <row r="113" spans="1:13" ht="22.5" x14ac:dyDescent="0.15">
      <c r="A113" s="108"/>
      <c r="B113" s="109" t="s">
        <v>30</v>
      </c>
      <c r="C113" s="109" t="s">
        <v>214</v>
      </c>
      <c r="D113" s="109" t="s">
        <v>157</v>
      </c>
      <c r="E113" s="111">
        <v>9.74E-2</v>
      </c>
      <c r="F113" s="111">
        <v>9.5999999999999992E-3</v>
      </c>
      <c r="G113" s="111">
        <v>8.7800000000000003E-2</v>
      </c>
      <c r="H113" s="108" t="s">
        <v>201</v>
      </c>
      <c r="I113" s="109"/>
      <c r="J113" s="108" t="s">
        <v>15</v>
      </c>
      <c r="M113" s="110" t="s">
        <v>458</v>
      </c>
    </row>
    <row r="114" spans="1:13" ht="33.75" x14ac:dyDescent="0.15">
      <c r="A114" s="108"/>
      <c r="B114" s="109" t="s">
        <v>193</v>
      </c>
      <c r="C114" s="109" t="s">
        <v>195</v>
      </c>
      <c r="D114" s="109" t="s">
        <v>208</v>
      </c>
      <c r="E114" s="111">
        <v>8.3999999999999995E-3</v>
      </c>
      <c r="F114" s="111">
        <v>0</v>
      </c>
      <c r="G114" s="111">
        <v>8.3999999999999995E-3</v>
      </c>
      <c r="H114" s="108" t="s">
        <v>215</v>
      </c>
      <c r="I114" s="109" t="s">
        <v>216</v>
      </c>
      <c r="J114" s="108" t="s">
        <v>15</v>
      </c>
      <c r="M114" s="110" t="s">
        <v>458</v>
      </c>
    </row>
    <row r="115" spans="1:13" ht="33.75" x14ac:dyDescent="0.15">
      <c r="A115" s="108"/>
      <c r="B115" s="109" t="s">
        <v>193</v>
      </c>
      <c r="C115" s="109" t="s">
        <v>195</v>
      </c>
      <c r="D115" s="109" t="s">
        <v>157</v>
      </c>
      <c r="E115" s="111">
        <v>0.40439999999999998</v>
      </c>
      <c r="F115" s="111">
        <v>0</v>
      </c>
      <c r="G115" s="111">
        <v>0.40439999999999998</v>
      </c>
      <c r="H115" s="108" t="s">
        <v>201</v>
      </c>
      <c r="I115" s="109" t="s">
        <v>216</v>
      </c>
      <c r="J115" s="108" t="s">
        <v>15</v>
      </c>
      <c r="M115" s="110" t="s">
        <v>458</v>
      </c>
    </row>
    <row r="116" spans="1:13" ht="22.5" x14ac:dyDescent="0.15">
      <c r="A116" s="51" t="s">
        <v>217</v>
      </c>
      <c r="B116" s="186" t="s">
        <v>218</v>
      </c>
      <c r="C116" s="187"/>
      <c r="D116" s="52" t="s">
        <v>208</v>
      </c>
      <c r="E116" s="111">
        <v>2.0400000000000001E-2</v>
      </c>
      <c r="F116" s="111">
        <v>1.61E-2</v>
      </c>
      <c r="G116" s="111">
        <v>4.3E-3</v>
      </c>
      <c r="H116" s="108" t="s">
        <v>215</v>
      </c>
      <c r="I116" s="109" t="s">
        <v>219</v>
      </c>
      <c r="J116" s="108" t="s">
        <v>15</v>
      </c>
    </row>
    <row r="117" spans="1:13" ht="22.5" x14ac:dyDescent="0.15">
      <c r="A117" s="51"/>
      <c r="B117" s="52" t="s">
        <v>220</v>
      </c>
      <c r="C117" s="51" t="s">
        <v>182</v>
      </c>
      <c r="D117" s="52" t="s">
        <v>208</v>
      </c>
      <c r="E117" s="111">
        <v>7.46E-2</v>
      </c>
      <c r="F117" s="111">
        <v>5.91E-2</v>
      </c>
      <c r="G117" s="111">
        <v>1.55E-2</v>
      </c>
      <c r="H117" s="108" t="s">
        <v>215</v>
      </c>
      <c r="I117" s="108" t="s">
        <v>221</v>
      </c>
      <c r="J117" s="108" t="s">
        <v>15</v>
      </c>
    </row>
    <row r="118" spans="1:13" ht="22.5" x14ac:dyDescent="0.15">
      <c r="A118" s="51" t="s">
        <v>222</v>
      </c>
      <c r="B118" s="186" t="s">
        <v>223</v>
      </c>
      <c r="C118" s="187"/>
      <c r="D118" s="52" t="s">
        <v>208</v>
      </c>
      <c r="E118" s="111">
        <v>3.0000000000000001E-3</v>
      </c>
      <c r="F118" s="111">
        <v>2.3E-3</v>
      </c>
      <c r="G118" s="111">
        <v>6.9999999999999999E-4</v>
      </c>
      <c r="H118" s="108" t="s">
        <v>215</v>
      </c>
      <c r="I118" s="109" t="s">
        <v>224</v>
      </c>
      <c r="J118" s="108" t="s">
        <v>15</v>
      </c>
    </row>
    <row r="119" spans="1:13" ht="22.5" x14ac:dyDescent="0.15">
      <c r="A119" s="51"/>
      <c r="B119" s="52" t="s">
        <v>30</v>
      </c>
      <c r="C119" s="51"/>
      <c r="D119" s="52" t="s">
        <v>208</v>
      </c>
      <c r="E119" s="111">
        <v>8.8599999999999998E-2</v>
      </c>
      <c r="F119" s="111">
        <v>6.7599999999999993E-2</v>
      </c>
      <c r="G119" s="111">
        <v>2.1000000000000001E-2</v>
      </c>
      <c r="H119" s="108" t="s">
        <v>209</v>
      </c>
      <c r="I119" s="109" t="s">
        <v>225</v>
      </c>
      <c r="J119" s="108" t="s">
        <v>15</v>
      </c>
    </row>
    <row r="120" spans="1:13" ht="45" x14ac:dyDescent="0.15">
      <c r="A120" s="51"/>
      <c r="B120" s="109" t="s">
        <v>226</v>
      </c>
      <c r="C120" s="109" t="s">
        <v>197</v>
      </c>
      <c r="D120" s="52" t="s">
        <v>208</v>
      </c>
      <c r="E120" s="111">
        <v>0</v>
      </c>
      <c r="F120" s="111">
        <v>0</v>
      </c>
      <c r="G120" s="111">
        <v>0</v>
      </c>
      <c r="H120" s="108" t="s">
        <v>215</v>
      </c>
      <c r="I120" s="109" t="s">
        <v>227</v>
      </c>
      <c r="J120" s="108" t="s">
        <v>15</v>
      </c>
    </row>
    <row r="121" spans="1:13" ht="33.75" x14ac:dyDescent="0.15">
      <c r="A121" s="51" t="s">
        <v>228</v>
      </c>
      <c r="B121" s="109" t="s">
        <v>226</v>
      </c>
      <c r="C121" s="109" t="s">
        <v>229</v>
      </c>
      <c r="D121" s="52" t="s">
        <v>208</v>
      </c>
      <c r="E121" s="111">
        <v>1.7100000000000001E-2</v>
      </c>
      <c r="F121" s="111">
        <v>0</v>
      </c>
      <c r="G121" s="111">
        <v>1.7100000000000001E-2</v>
      </c>
      <c r="H121" s="108" t="s">
        <v>215</v>
      </c>
      <c r="I121" s="109" t="s">
        <v>230</v>
      </c>
      <c r="J121" s="108" t="s">
        <v>15</v>
      </c>
    </row>
    <row r="122" spans="1:13" ht="22.5" x14ac:dyDescent="0.15">
      <c r="A122" s="51" t="s">
        <v>231</v>
      </c>
      <c r="B122" s="186" t="s">
        <v>232</v>
      </c>
      <c r="C122" s="187"/>
      <c r="D122" s="52" t="s">
        <v>208</v>
      </c>
      <c r="E122" s="117">
        <v>0.1086</v>
      </c>
      <c r="F122" s="117">
        <v>8.6000000000000007E-2</v>
      </c>
      <c r="G122" s="117">
        <v>2.2599999999999999E-2</v>
      </c>
      <c r="H122" s="108" t="s">
        <v>215</v>
      </c>
      <c r="I122" s="109" t="s">
        <v>233</v>
      </c>
      <c r="J122" s="108" t="s">
        <v>15</v>
      </c>
    </row>
    <row r="123" spans="1:13" ht="22.5" x14ac:dyDescent="0.15">
      <c r="A123" s="51"/>
      <c r="B123" s="52" t="s">
        <v>30</v>
      </c>
      <c r="C123" s="52"/>
      <c r="D123" s="52" t="s">
        <v>208</v>
      </c>
      <c r="E123" s="111">
        <v>0.12870000000000001</v>
      </c>
      <c r="F123" s="111">
        <v>9.7699999999999995E-2</v>
      </c>
      <c r="G123" s="111">
        <v>3.1E-2</v>
      </c>
      <c r="H123" s="108" t="s">
        <v>209</v>
      </c>
      <c r="I123" s="109" t="s">
        <v>233</v>
      </c>
      <c r="J123" s="108" t="s">
        <v>15</v>
      </c>
    </row>
    <row r="124" spans="1:13" ht="22.5" x14ac:dyDescent="0.15">
      <c r="A124" s="108"/>
      <c r="B124" s="109" t="s">
        <v>30</v>
      </c>
      <c r="C124" s="109" t="s">
        <v>214</v>
      </c>
      <c r="D124" s="109" t="s">
        <v>208</v>
      </c>
      <c r="E124" s="111">
        <v>1.46E-2</v>
      </c>
      <c r="F124" s="111">
        <v>1.6999999999999999E-3</v>
      </c>
      <c r="G124" s="111">
        <v>1.29E-2</v>
      </c>
      <c r="H124" s="108" t="s">
        <v>209</v>
      </c>
      <c r="I124" s="109" t="s">
        <v>233</v>
      </c>
      <c r="J124" s="108" t="s">
        <v>15</v>
      </c>
      <c r="M124" s="110" t="s">
        <v>458</v>
      </c>
    </row>
    <row r="125" spans="1:13" ht="22.5" x14ac:dyDescent="0.15">
      <c r="A125" s="51"/>
      <c r="B125" s="193" t="s">
        <v>234</v>
      </c>
      <c r="C125" s="194"/>
      <c r="D125" s="52" t="s">
        <v>208</v>
      </c>
      <c r="E125" s="111">
        <v>4.82E-2</v>
      </c>
      <c r="F125" s="111">
        <v>5.1999999999999998E-3</v>
      </c>
      <c r="G125" s="111">
        <v>4.3099999999999999E-2</v>
      </c>
      <c r="H125" s="108" t="s">
        <v>209</v>
      </c>
      <c r="I125" s="109" t="s">
        <v>233</v>
      </c>
      <c r="J125" s="108" t="s">
        <v>15</v>
      </c>
    </row>
    <row r="126" spans="1:13" ht="22.5" x14ac:dyDescent="0.15">
      <c r="A126" s="51"/>
      <c r="B126" s="193" t="s">
        <v>235</v>
      </c>
      <c r="C126" s="194"/>
      <c r="D126" s="52" t="s">
        <v>208</v>
      </c>
      <c r="E126" s="111">
        <v>8.9200000000000002E-2</v>
      </c>
      <c r="F126" s="111">
        <v>0</v>
      </c>
      <c r="G126" s="111">
        <v>8.9200000000000002E-2</v>
      </c>
      <c r="H126" s="108" t="s">
        <v>215</v>
      </c>
      <c r="I126" s="109" t="s">
        <v>236</v>
      </c>
      <c r="J126" s="108" t="s">
        <v>15</v>
      </c>
    </row>
    <row r="127" spans="1:13" ht="22.5" x14ac:dyDescent="0.15">
      <c r="A127" s="51"/>
      <c r="B127" s="109" t="s">
        <v>193</v>
      </c>
      <c r="C127" s="109" t="s">
        <v>197</v>
      </c>
      <c r="D127" s="52" t="s">
        <v>208</v>
      </c>
      <c r="E127" s="111">
        <v>0</v>
      </c>
      <c r="F127" s="111">
        <v>0</v>
      </c>
      <c r="G127" s="111">
        <v>0</v>
      </c>
      <c r="H127" s="108" t="s">
        <v>215</v>
      </c>
      <c r="I127" s="52" t="s">
        <v>237</v>
      </c>
      <c r="J127" s="108" t="s">
        <v>15</v>
      </c>
    </row>
    <row r="128" spans="1:13" ht="33.75" x14ac:dyDescent="0.15">
      <c r="A128" s="51" t="s">
        <v>238</v>
      </c>
      <c r="B128" s="109" t="s">
        <v>226</v>
      </c>
      <c r="C128" s="109" t="s">
        <v>197</v>
      </c>
      <c r="D128" s="52" t="s">
        <v>208</v>
      </c>
      <c r="E128" s="111">
        <v>0</v>
      </c>
      <c r="F128" s="111">
        <v>0</v>
      </c>
      <c r="G128" s="111">
        <v>0</v>
      </c>
      <c r="H128" s="108" t="s">
        <v>215</v>
      </c>
      <c r="I128" s="52" t="s">
        <v>239</v>
      </c>
      <c r="J128" s="108" t="s">
        <v>15</v>
      </c>
    </row>
    <row r="129" spans="1:13" ht="33.75" x14ac:dyDescent="0.15">
      <c r="A129" s="51" t="s">
        <v>240</v>
      </c>
      <c r="B129" s="109" t="s">
        <v>226</v>
      </c>
      <c r="C129" s="109" t="s">
        <v>197</v>
      </c>
      <c r="D129" s="52" t="s">
        <v>208</v>
      </c>
      <c r="E129" s="111">
        <v>0</v>
      </c>
      <c r="F129" s="111">
        <v>0</v>
      </c>
      <c r="G129" s="111">
        <v>0</v>
      </c>
      <c r="H129" s="108" t="s">
        <v>215</v>
      </c>
      <c r="I129" s="52" t="s">
        <v>241</v>
      </c>
      <c r="J129" s="108" t="s">
        <v>15</v>
      </c>
    </row>
    <row r="130" spans="1:13" ht="33.75" x14ac:dyDescent="0.15">
      <c r="A130" s="108" t="s">
        <v>242</v>
      </c>
      <c r="B130" s="121"/>
      <c r="C130" s="122"/>
      <c r="D130" s="109" t="s">
        <v>208</v>
      </c>
      <c r="E130" s="111">
        <v>1.4200999999999999</v>
      </c>
      <c r="F130" s="111">
        <v>1.0852999999999999</v>
      </c>
      <c r="G130" s="111">
        <v>0.33489999999999998</v>
      </c>
      <c r="H130" s="108" t="s">
        <v>209</v>
      </c>
      <c r="I130" s="109" t="s">
        <v>243</v>
      </c>
      <c r="J130" s="108" t="s">
        <v>15</v>
      </c>
      <c r="M130" s="110" t="s">
        <v>458</v>
      </c>
    </row>
    <row r="131" spans="1:13" ht="101.25" x14ac:dyDescent="0.15">
      <c r="A131" s="51" t="s">
        <v>244</v>
      </c>
      <c r="B131" s="52" t="s">
        <v>245</v>
      </c>
      <c r="C131" s="52" t="s">
        <v>246</v>
      </c>
      <c r="D131" s="52" t="s">
        <v>208</v>
      </c>
      <c r="E131" s="91">
        <v>0.23400000000000001</v>
      </c>
      <c r="F131" s="91">
        <v>0.20200000000000001</v>
      </c>
      <c r="G131" s="91">
        <v>3.2000000000000001E-2</v>
      </c>
      <c r="H131" s="51" t="s">
        <v>247</v>
      </c>
      <c r="I131" s="52" t="s">
        <v>248</v>
      </c>
      <c r="J131" s="51" t="s">
        <v>79</v>
      </c>
      <c r="L131" s="99"/>
    </row>
    <row r="132" spans="1:13" ht="101.25" x14ac:dyDescent="0.15">
      <c r="A132" s="51"/>
      <c r="B132" s="52" t="s">
        <v>249</v>
      </c>
      <c r="C132" s="52" t="s">
        <v>250</v>
      </c>
      <c r="D132" s="52" t="s">
        <v>208</v>
      </c>
      <c r="E132" s="91">
        <v>0.17199999999999999</v>
      </c>
      <c r="F132" s="91">
        <v>0.152</v>
      </c>
      <c r="G132" s="91">
        <v>2.1000000000000001E-2</v>
      </c>
      <c r="H132" s="51" t="s">
        <v>247</v>
      </c>
      <c r="I132" s="52" t="s">
        <v>248</v>
      </c>
      <c r="J132" s="51" t="s">
        <v>79</v>
      </c>
      <c r="L132" s="99"/>
    </row>
    <row r="133" spans="1:13" ht="101.25" x14ac:dyDescent="0.15">
      <c r="A133" s="51"/>
      <c r="B133" s="52" t="s">
        <v>251</v>
      </c>
      <c r="C133" s="52" t="s">
        <v>252</v>
      </c>
      <c r="D133" s="52" t="s">
        <v>208</v>
      </c>
      <c r="E133" s="91">
        <v>0.157</v>
      </c>
      <c r="F133" s="91">
        <v>0.14000000000000001</v>
      </c>
      <c r="G133" s="91">
        <v>1.7999999999999999E-2</v>
      </c>
      <c r="H133" s="51" t="s">
        <v>247</v>
      </c>
      <c r="I133" s="52" t="s">
        <v>248</v>
      </c>
      <c r="J133" s="51" t="s">
        <v>79</v>
      </c>
    </row>
    <row r="134" spans="1:13" ht="101.25" x14ac:dyDescent="0.15">
      <c r="A134" s="51"/>
      <c r="B134" s="52" t="s">
        <v>253</v>
      </c>
      <c r="C134" s="52"/>
      <c r="D134" s="52" t="s">
        <v>208</v>
      </c>
      <c r="E134" s="51">
        <v>0.182</v>
      </c>
      <c r="F134" s="51">
        <v>0.16</v>
      </c>
      <c r="G134" s="51">
        <v>2.1999999999999999E-2</v>
      </c>
      <c r="H134" s="51" t="s">
        <v>247</v>
      </c>
      <c r="I134" s="52" t="s">
        <v>248</v>
      </c>
      <c r="J134" s="51" t="s">
        <v>79</v>
      </c>
    </row>
    <row r="135" spans="1:13" x14ac:dyDescent="0.15">
      <c r="A135" s="185" t="s">
        <v>254</v>
      </c>
      <c r="B135" s="185"/>
      <c r="C135" s="185"/>
      <c r="D135" s="185"/>
      <c r="E135" s="185"/>
      <c r="F135" s="185"/>
      <c r="G135" s="185"/>
      <c r="H135" s="185"/>
      <c r="I135" s="185"/>
      <c r="J135" s="185"/>
    </row>
    <row r="136" spans="1:13" ht="22.5" x14ac:dyDescent="0.15">
      <c r="A136" s="51" t="s">
        <v>255</v>
      </c>
      <c r="B136" s="52" t="s">
        <v>256</v>
      </c>
      <c r="C136" s="52" t="s">
        <v>257</v>
      </c>
      <c r="D136" s="52" t="s">
        <v>258</v>
      </c>
      <c r="E136" s="91">
        <v>1.3260000000000001</v>
      </c>
      <c r="F136" s="91">
        <v>1.0049999999999999</v>
      </c>
      <c r="G136" s="91">
        <v>0.32100000000000001</v>
      </c>
      <c r="H136" s="51" t="s">
        <v>259</v>
      </c>
      <c r="I136" s="52" t="s">
        <v>260</v>
      </c>
      <c r="J136" s="51" t="s">
        <v>19</v>
      </c>
    </row>
    <row r="137" spans="1:13" ht="33.75" x14ac:dyDescent="0.15">
      <c r="A137" s="51"/>
      <c r="B137" s="52" t="s">
        <v>261</v>
      </c>
      <c r="C137" s="52" t="s">
        <v>262</v>
      </c>
      <c r="D137" s="52" t="s">
        <v>258</v>
      </c>
      <c r="E137" s="91">
        <v>0.36299999999999999</v>
      </c>
      <c r="F137" s="91">
        <v>0.27500000000000002</v>
      </c>
      <c r="G137" s="91">
        <v>8.7999999999999995E-2</v>
      </c>
      <c r="H137" s="51" t="s">
        <v>263</v>
      </c>
      <c r="I137" s="52" t="s">
        <v>264</v>
      </c>
      <c r="J137" s="51" t="s">
        <v>19</v>
      </c>
    </row>
    <row r="138" spans="1:13" ht="33.75" x14ac:dyDescent="0.15">
      <c r="A138" s="51"/>
      <c r="B138" s="52"/>
      <c r="C138" s="52" t="s">
        <v>265</v>
      </c>
      <c r="D138" s="52" t="s">
        <v>258</v>
      </c>
      <c r="E138" s="91">
        <v>0.25600000000000001</v>
      </c>
      <c r="F138" s="91">
        <v>0.19400000000000001</v>
      </c>
      <c r="G138" s="91">
        <v>6.2E-2</v>
      </c>
      <c r="H138" s="51" t="s">
        <v>263</v>
      </c>
      <c r="I138" s="52" t="s">
        <v>266</v>
      </c>
      <c r="J138" s="51" t="s">
        <v>19</v>
      </c>
    </row>
    <row r="139" spans="1:13" ht="45" x14ac:dyDescent="0.15">
      <c r="A139" s="51"/>
      <c r="B139" s="52"/>
      <c r="C139" s="52" t="s">
        <v>267</v>
      </c>
      <c r="D139" s="52" t="s">
        <v>258</v>
      </c>
      <c r="E139" s="91">
        <v>0.105</v>
      </c>
      <c r="F139" s="91">
        <v>0.08</v>
      </c>
      <c r="G139" s="91">
        <v>2.5000000000000001E-2</v>
      </c>
      <c r="H139" s="51" t="s">
        <v>263</v>
      </c>
      <c r="I139" s="52" t="s">
        <v>268</v>
      </c>
      <c r="J139" s="51" t="s">
        <v>19</v>
      </c>
    </row>
    <row r="140" spans="1:13" ht="33.75" x14ac:dyDescent="0.15">
      <c r="A140" s="51"/>
      <c r="B140" s="52"/>
      <c r="C140" s="52" t="s">
        <v>269</v>
      </c>
      <c r="D140" s="52" t="s">
        <v>258</v>
      </c>
      <c r="E140" s="91">
        <v>8.7999999999999995E-2</v>
      </c>
      <c r="F140" s="91">
        <v>6.7000000000000004E-2</v>
      </c>
      <c r="G140" s="91">
        <v>2.1000000000000001E-2</v>
      </c>
      <c r="H140" s="51" t="s">
        <v>263</v>
      </c>
      <c r="I140" s="52" t="s">
        <v>270</v>
      </c>
      <c r="J140" s="51" t="s">
        <v>19</v>
      </c>
    </row>
    <row r="141" spans="1:13" ht="22.5" x14ac:dyDescent="0.15">
      <c r="A141" s="51"/>
      <c r="B141" s="52"/>
      <c r="C141" s="52" t="s">
        <v>271</v>
      </c>
      <c r="D141" s="52" t="s">
        <v>258</v>
      </c>
      <c r="E141" s="91">
        <v>8.5000000000000006E-2</v>
      </c>
      <c r="F141" s="91">
        <v>6.5000000000000002E-2</v>
      </c>
      <c r="G141" s="91">
        <v>2.1000000000000001E-2</v>
      </c>
      <c r="H141" s="51" t="s">
        <v>263</v>
      </c>
      <c r="I141" s="52" t="s">
        <v>272</v>
      </c>
      <c r="J141" s="51" t="s">
        <v>19</v>
      </c>
    </row>
    <row r="142" spans="1:13" ht="22.5" x14ac:dyDescent="0.15">
      <c r="A142" s="51"/>
      <c r="B142" s="52" t="s">
        <v>222</v>
      </c>
      <c r="C142" s="52" t="s">
        <v>30</v>
      </c>
      <c r="D142" s="52" t="s">
        <v>258</v>
      </c>
      <c r="E142" s="91">
        <v>1.7000000000000001E-2</v>
      </c>
      <c r="F142" s="91">
        <v>1.2999999999999999E-2</v>
      </c>
      <c r="G142" s="91">
        <v>4.0000000000000001E-3</v>
      </c>
      <c r="H142" s="51" t="s">
        <v>273</v>
      </c>
      <c r="I142" s="52" t="s">
        <v>274</v>
      </c>
      <c r="J142" s="51" t="s">
        <v>19</v>
      </c>
    </row>
    <row r="143" spans="1:13" ht="22.5" x14ac:dyDescent="0.15">
      <c r="A143" s="51"/>
      <c r="B143" s="52"/>
      <c r="C143" s="52" t="s">
        <v>226</v>
      </c>
      <c r="D143" s="52" t="s">
        <v>258</v>
      </c>
      <c r="E143" s="91">
        <v>8.9999999999999993E-3</v>
      </c>
      <c r="F143" s="91">
        <v>0</v>
      </c>
      <c r="G143" s="91">
        <v>8.9999999999999993E-3</v>
      </c>
      <c r="H143" s="51" t="s">
        <v>273</v>
      </c>
      <c r="I143" s="52" t="s">
        <v>274</v>
      </c>
      <c r="J143" s="51" t="s">
        <v>19</v>
      </c>
    </row>
    <row r="144" spans="1:13" ht="22.5" x14ac:dyDescent="0.15">
      <c r="A144" s="51"/>
      <c r="B144" s="52"/>
      <c r="C144" s="52" t="s">
        <v>275</v>
      </c>
      <c r="D144" s="52" t="s">
        <v>258</v>
      </c>
      <c r="E144" s="91">
        <v>1.0999999999999999E-2</v>
      </c>
      <c r="F144" s="91">
        <v>4.0000000000000001E-3</v>
      </c>
      <c r="G144" s="91">
        <v>8.0000000000000002E-3</v>
      </c>
      <c r="H144" s="51" t="s">
        <v>17</v>
      </c>
      <c r="I144" s="52" t="s">
        <v>276</v>
      </c>
      <c r="J144" s="51" t="s">
        <v>19</v>
      </c>
    </row>
    <row r="145" spans="1:21" ht="56.25" x14ac:dyDescent="0.15">
      <c r="A145" s="51"/>
      <c r="B145" s="52" t="s">
        <v>277</v>
      </c>
      <c r="C145" s="52" t="s">
        <v>278</v>
      </c>
      <c r="D145" s="52" t="s">
        <v>258</v>
      </c>
      <c r="E145" s="91">
        <v>4.1000000000000002E-2</v>
      </c>
      <c r="F145" s="91">
        <v>3.1E-2</v>
      </c>
      <c r="G145" s="91">
        <v>0.01</v>
      </c>
      <c r="H145" s="51" t="s">
        <v>279</v>
      </c>
      <c r="I145" s="52" t="s">
        <v>280</v>
      </c>
      <c r="J145" s="51" t="s">
        <v>19</v>
      </c>
    </row>
    <row r="146" spans="1:21" ht="56.25" x14ac:dyDescent="0.15">
      <c r="A146" s="51"/>
      <c r="B146" s="52"/>
      <c r="C146" s="52" t="s">
        <v>281</v>
      </c>
      <c r="D146" s="52" t="s">
        <v>258</v>
      </c>
      <c r="E146" s="91">
        <v>3.1E-2</v>
      </c>
      <c r="F146" s="91">
        <v>2.3E-2</v>
      </c>
      <c r="G146" s="91">
        <v>7.0000000000000001E-3</v>
      </c>
      <c r="H146" s="51" t="s">
        <v>279</v>
      </c>
      <c r="I146" s="52" t="s">
        <v>282</v>
      </c>
      <c r="J146" s="51" t="s">
        <v>19</v>
      </c>
    </row>
    <row r="147" spans="1:21" ht="67.5" x14ac:dyDescent="0.15">
      <c r="A147" s="51"/>
      <c r="B147" s="52"/>
      <c r="C147" s="52" t="s">
        <v>283</v>
      </c>
      <c r="D147" s="52" t="s">
        <v>258</v>
      </c>
      <c r="E147" s="91">
        <v>2.1000000000000001E-2</v>
      </c>
      <c r="F147" s="91">
        <v>1.6E-2</v>
      </c>
      <c r="G147" s="91">
        <v>5.0000000000000001E-3</v>
      </c>
      <c r="H147" s="51" t="s">
        <v>279</v>
      </c>
      <c r="I147" s="52" t="s">
        <v>284</v>
      </c>
      <c r="J147" s="51" t="s">
        <v>19</v>
      </c>
    </row>
    <row r="148" spans="1:21" ht="123.75" x14ac:dyDescent="0.15">
      <c r="A148" s="51"/>
      <c r="B148" s="52"/>
      <c r="C148" s="52" t="s">
        <v>285</v>
      </c>
      <c r="D148" s="52" t="s">
        <v>258</v>
      </c>
      <c r="E148" s="91">
        <v>3.1E-2</v>
      </c>
      <c r="F148" s="91">
        <v>2.3E-2</v>
      </c>
      <c r="G148" s="91">
        <v>7.0000000000000001E-3</v>
      </c>
      <c r="H148" s="51" t="s">
        <v>279</v>
      </c>
      <c r="I148" s="52" t="s">
        <v>286</v>
      </c>
      <c r="J148" s="51" t="s">
        <v>19</v>
      </c>
    </row>
    <row r="149" spans="1:21" ht="33.75" x14ac:dyDescent="0.15">
      <c r="A149" s="51"/>
      <c r="B149" s="52" t="s">
        <v>287</v>
      </c>
      <c r="C149" s="52" t="s">
        <v>288</v>
      </c>
      <c r="D149" s="52" t="s">
        <v>258</v>
      </c>
      <c r="E149" s="91">
        <v>2.1999999999999999E-2</v>
      </c>
      <c r="F149" s="91">
        <v>1.7999999999999999E-2</v>
      </c>
      <c r="G149" s="91">
        <v>4.0000000000000001E-3</v>
      </c>
      <c r="H149" s="51" t="s">
        <v>289</v>
      </c>
      <c r="I149" s="52" t="s">
        <v>290</v>
      </c>
      <c r="J149" s="51" t="s">
        <v>19</v>
      </c>
    </row>
    <row r="150" spans="1:21" ht="22.5" x14ac:dyDescent="0.15">
      <c r="A150" s="51"/>
      <c r="B150" s="52"/>
      <c r="C150" s="52" t="s">
        <v>291</v>
      </c>
      <c r="D150" s="52" t="s">
        <v>258</v>
      </c>
      <c r="E150" s="91">
        <v>7.0000000000000001E-3</v>
      </c>
      <c r="F150" s="91">
        <v>5.0000000000000001E-3</v>
      </c>
      <c r="G150" s="91">
        <v>1E-3</v>
      </c>
      <c r="H150" s="51" t="s">
        <v>289</v>
      </c>
      <c r="I150" s="52" t="s">
        <v>292</v>
      </c>
      <c r="J150" s="51" t="s">
        <v>19</v>
      </c>
    </row>
    <row r="151" spans="1:21" ht="33.75" x14ac:dyDescent="0.15">
      <c r="A151" s="51"/>
      <c r="B151" s="52"/>
      <c r="C151" s="52" t="s">
        <v>293</v>
      </c>
      <c r="D151" s="52" t="s">
        <v>258</v>
      </c>
      <c r="E151" s="91">
        <v>7.0000000000000001E-3</v>
      </c>
      <c r="F151" s="91">
        <v>5.0000000000000001E-3</v>
      </c>
      <c r="G151" s="91">
        <v>1E-3</v>
      </c>
      <c r="H151" s="51" t="s">
        <v>289</v>
      </c>
      <c r="I151" s="52" t="s">
        <v>294</v>
      </c>
      <c r="J151" s="51" t="s">
        <v>19</v>
      </c>
    </row>
    <row r="152" spans="1:21" ht="22.5" x14ac:dyDescent="0.15">
      <c r="A152" s="51"/>
      <c r="B152" s="52" t="s">
        <v>295</v>
      </c>
      <c r="C152" s="52" t="s">
        <v>296</v>
      </c>
      <c r="D152" s="52" t="s">
        <v>258</v>
      </c>
      <c r="E152" s="91">
        <v>0.55000000000000004</v>
      </c>
      <c r="F152" s="91">
        <v>0.43099999999999999</v>
      </c>
      <c r="G152" s="91">
        <v>0.11899999999999999</v>
      </c>
      <c r="H152" s="51" t="s">
        <v>297</v>
      </c>
      <c r="I152" s="52" t="s">
        <v>298</v>
      </c>
      <c r="J152" s="51" t="s">
        <v>19</v>
      </c>
    </row>
    <row r="153" spans="1:21" ht="22.5" x14ac:dyDescent="0.15">
      <c r="A153" s="51" t="s">
        <v>299</v>
      </c>
      <c r="B153" s="52" t="s">
        <v>261</v>
      </c>
      <c r="C153" s="52" t="s">
        <v>300</v>
      </c>
      <c r="D153" s="52" t="s">
        <v>258</v>
      </c>
      <c r="E153" s="91">
        <v>0.21199999999999999</v>
      </c>
      <c r="F153" s="91">
        <v>0.161</v>
      </c>
      <c r="G153" s="91">
        <v>5.0999999999999997E-2</v>
      </c>
      <c r="H153" s="51" t="s">
        <v>301</v>
      </c>
      <c r="I153" s="52" t="s">
        <v>302</v>
      </c>
      <c r="J153" s="51" t="s">
        <v>19</v>
      </c>
    </row>
    <row r="154" spans="1:21" ht="33.75" x14ac:dyDescent="0.15">
      <c r="A154" s="51"/>
      <c r="B154" s="52"/>
      <c r="C154" s="52" t="s">
        <v>303</v>
      </c>
      <c r="D154" s="52" t="s">
        <v>258</v>
      </c>
      <c r="E154" s="91">
        <v>0.122</v>
      </c>
      <c r="F154" s="91">
        <v>9.2999999999999999E-2</v>
      </c>
      <c r="G154" s="91">
        <v>2.9000000000000001E-2</v>
      </c>
      <c r="H154" s="51" t="s">
        <v>301</v>
      </c>
      <c r="I154" s="52" t="s">
        <v>304</v>
      </c>
      <c r="J154" s="51" t="s">
        <v>19</v>
      </c>
    </row>
    <row r="155" spans="1:21" ht="45" x14ac:dyDescent="0.15">
      <c r="A155" s="51"/>
      <c r="B155" s="52"/>
      <c r="C155" s="52" t="s">
        <v>305</v>
      </c>
      <c r="D155" s="52" t="s">
        <v>258</v>
      </c>
      <c r="E155" s="91">
        <v>0.121</v>
      </c>
      <c r="F155" s="91">
        <v>9.1999999999999998E-2</v>
      </c>
      <c r="G155" s="91">
        <v>2.9000000000000001E-2</v>
      </c>
      <c r="H155" s="51" t="s">
        <v>301</v>
      </c>
      <c r="I155" s="52" t="s">
        <v>304</v>
      </c>
      <c r="J155" s="51" t="s">
        <v>19</v>
      </c>
    </row>
    <row r="156" spans="1:21" ht="22.5" x14ac:dyDescent="0.15">
      <c r="A156" s="51"/>
      <c r="B156" s="52"/>
      <c r="C156" s="52" t="s">
        <v>271</v>
      </c>
      <c r="D156" s="52" t="s">
        <v>258</v>
      </c>
      <c r="E156" s="91">
        <v>0.109</v>
      </c>
      <c r="F156" s="91">
        <v>8.3000000000000004E-2</v>
      </c>
      <c r="G156" s="91">
        <v>0.02</v>
      </c>
      <c r="H156" s="51" t="s">
        <v>301</v>
      </c>
      <c r="I156" s="52" t="s">
        <v>306</v>
      </c>
      <c r="J156" s="51" t="s">
        <v>19</v>
      </c>
    </row>
    <row r="157" spans="1:21" ht="22.5" x14ac:dyDescent="0.15">
      <c r="A157" s="51"/>
      <c r="B157" s="52" t="s">
        <v>222</v>
      </c>
      <c r="C157" s="52" t="s">
        <v>30</v>
      </c>
      <c r="D157" s="52" t="s">
        <v>258</v>
      </c>
      <c r="E157" s="24">
        <v>2.7E-2</v>
      </c>
      <c r="F157" s="24">
        <v>0.02</v>
      </c>
      <c r="G157" s="24">
        <v>7.0000000000000001E-3</v>
      </c>
      <c r="H157" s="51" t="s">
        <v>307</v>
      </c>
      <c r="I157" s="52" t="s">
        <v>308</v>
      </c>
      <c r="J157" s="51" t="s">
        <v>309</v>
      </c>
      <c r="M157"/>
      <c r="N157"/>
      <c r="O157"/>
      <c r="P157"/>
      <c r="Q157"/>
      <c r="R157"/>
      <c r="S157"/>
      <c r="T157"/>
      <c r="U157"/>
    </row>
    <row r="158" spans="1:21" ht="22.5" x14ac:dyDescent="0.15">
      <c r="A158" s="51"/>
      <c r="B158" s="52"/>
      <c r="C158" s="52" t="s">
        <v>226</v>
      </c>
      <c r="D158" s="52" t="s">
        <v>258</v>
      </c>
      <c r="E158" s="24">
        <v>1.4999999999999999E-2</v>
      </c>
      <c r="F158" s="24">
        <v>0</v>
      </c>
      <c r="G158" s="24">
        <v>1.4999999999999999E-2</v>
      </c>
      <c r="H158" s="51" t="s">
        <v>307</v>
      </c>
      <c r="I158" s="52" t="s">
        <v>308</v>
      </c>
      <c r="J158" s="51" t="s">
        <v>309</v>
      </c>
      <c r="M158"/>
      <c r="N158"/>
      <c r="O158"/>
      <c r="P158"/>
      <c r="Q158"/>
      <c r="R158"/>
      <c r="S158"/>
      <c r="T158"/>
      <c r="U158"/>
    </row>
    <row r="159" spans="1:21" ht="22.5" x14ac:dyDescent="0.15">
      <c r="A159" s="51"/>
      <c r="B159" s="52"/>
      <c r="C159" s="52" t="s">
        <v>275</v>
      </c>
      <c r="D159" s="52" t="s">
        <v>258</v>
      </c>
      <c r="E159" s="24">
        <v>1.7999999999999999E-2</v>
      </c>
      <c r="F159" s="24">
        <v>5.0000000000000001E-3</v>
      </c>
      <c r="G159" s="24">
        <v>1.2999999999999999E-2</v>
      </c>
      <c r="H159" s="51" t="s">
        <v>307</v>
      </c>
      <c r="I159" s="52" t="s">
        <v>310</v>
      </c>
      <c r="J159" s="51" t="s">
        <v>309</v>
      </c>
      <c r="M159"/>
      <c r="N159"/>
      <c r="O159"/>
      <c r="P159"/>
      <c r="Q159"/>
      <c r="R159"/>
      <c r="S159"/>
      <c r="T159"/>
      <c r="U159"/>
    </row>
    <row r="160" spans="1:21" ht="33.75" x14ac:dyDescent="0.15">
      <c r="A160" s="51"/>
      <c r="B160" s="52" t="s">
        <v>277</v>
      </c>
      <c r="C160" s="52" t="s">
        <v>311</v>
      </c>
      <c r="D160" s="52" t="s">
        <v>258</v>
      </c>
      <c r="E160" s="91">
        <v>5.3999999999999999E-2</v>
      </c>
      <c r="F160" s="91">
        <v>4.1000000000000002E-2</v>
      </c>
      <c r="G160" s="111">
        <v>1.29E-2</v>
      </c>
      <c r="H160" s="51" t="s">
        <v>312</v>
      </c>
      <c r="I160" s="52" t="s">
        <v>313</v>
      </c>
      <c r="J160" s="108" t="s">
        <v>314</v>
      </c>
    </row>
    <row r="161" spans="1:13" ht="33.75" x14ac:dyDescent="0.15">
      <c r="A161" s="51"/>
      <c r="B161" s="52"/>
      <c r="C161" s="52" t="s">
        <v>315</v>
      </c>
      <c r="D161" s="52" t="s">
        <v>258</v>
      </c>
      <c r="E161" s="91">
        <v>5.1999999999999998E-2</v>
      </c>
      <c r="F161" s="91">
        <v>3.9E-2</v>
      </c>
      <c r="G161" s="111">
        <v>1.2500000000000001E-2</v>
      </c>
      <c r="H161" s="51" t="s">
        <v>312</v>
      </c>
      <c r="I161" s="52" t="s">
        <v>316</v>
      </c>
      <c r="J161" s="108" t="s">
        <v>314</v>
      </c>
    </row>
    <row r="162" spans="1:13" ht="33.75" x14ac:dyDescent="0.15">
      <c r="A162" s="51"/>
      <c r="B162" s="52"/>
      <c r="C162" s="52" t="s">
        <v>317</v>
      </c>
      <c r="D162" s="52" t="s">
        <v>258</v>
      </c>
      <c r="E162" s="91">
        <v>3.2000000000000001E-2</v>
      </c>
      <c r="F162" s="91">
        <v>2.4E-2</v>
      </c>
      <c r="G162" s="91">
        <v>8.0000000000000002E-3</v>
      </c>
      <c r="H162" s="51" t="s">
        <v>312</v>
      </c>
      <c r="I162" s="52" t="s">
        <v>316</v>
      </c>
      <c r="J162" s="51" t="s">
        <v>19</v>
      </c>
    </row>
    <row r="163" spans="1:13" ht="33.75" x14ac:dyDescent="0.15">
      <c r="A163" s="51"/>
      <c r="B163" s="52"/>
      <c r="C163" s="52" t="s">
        <v>318</v>
      </c>
      <c r="D163" s="52" t="s">
        <v>258</v>
      </c>
      <c r="E163" s="91">
        <v>2.7E-2</v>
      </c>
      <c r="F163" s="91">
        <v>0.02</v>
      </c>
      <c r="G163" s="91">
        <v>7.0000000000000001E-3</v>
      </c>
      <c r="H163" s="51" t="s">
        <v>312</v>
      </c>
      <c r="I163" s="52" t="s">
        <v>316</v>
      </c>
      <c r="J163" s="51" t="s">
        <v>19</v>
      </c>
    </row>
    <row r="164" spans="1:13" ht="67.5" x14ac:dyDescent="0.15">
      <c r="A164" s="51"/>
      <c r="B164" s="52"/>
      <c r="C164" s="52" t="s">
        <v>319</v>
      </c>
      <c r="D164" s="52" t="s">
        <v>258</v>
      </c>
      <c r="E164" s="91">
        <v>3.2000000000000001E-2</v>
      </c>
      <c r="F164" s="91">
        <v>2.4E-2</v>
      </c>
      <c r="G164" s="91">
        <v>8.0000000000000002E-3</v>
      </c>
      <c r="H164" s="51" t="s">
        <v>312</v>
      </c>
      <c r="I164" s="52" t="s">
        <v>320</v>
      </c>
      <c r="J164" s="51" t="s">
        <v>19</v>
      </c>
    </row>
    <row r="165" spans="1:13" ht="22.5" x14ac:dyDescent="0.15">
      <c r="A165" s="51"/>
      <c r="B165" s="52" t="s">
        <v>287</v>
      </c>
      <c r="C165" s="52" t="s">
        <v>288</v>
      </c>
      <c r="D165" s="52" t="s">
        <v>258</v>
      </c>
      <c r="E165" s="91">
        <v>3.2000000000000001E-2</v>
      </c>
      <c r="F165" s="91">
        <v>2.5999999999999999E-2</v>
      </c>
      <c r="G165" s="91">
        <v>6.0000000000000001E-3</v>
      </c>
      <c r="H165" s="51" t="s">
        <v>321</v>
      </c>
      <c r="I165" s="52" t="s">
        <v>322</v>
      </c>
      <c r="J165" s="51" t="s">
        <v>19</v>
      </c>
    </row>
    <row r="166" spans="1:13" ht="22.5" x14ac:dyDescent="0.15">
      <c r="A166" s="51"/>
      <c r="B166" s="52"/>
      <c r="C166" s="52" t="s">
        <v>291</v>
      </c>
      <c r="D166" s="52" t="s">
        <v>258</v>
      </c>
      <c r="E166" s="91">
        <v>1.2E-2</v>
      </c>
      <c r="F166" s="91">
        <v>8.9999999999999993E-3</v>
      </c>
      <c r="G166" s="91">
        <v>2E-3</v>
      </c>
      <c r="H166" s="51" t="s">
        <v>321</v>
      </c>
      <c r="I166" s="52" t="s">
        <v>323</v>
      </c>
      <c r="J166" s="51" t="s">
        <v>19</v>
      </c>
    </row>
    <row r="167" spans="1:13" ht="22.5" x14ac:dyDescent="0.15">
      <c r="A167" s="51"/>
      <c r="B167" s="52"/>
      <c r="C167" s="52" t="s">
        <v>324</v>
      </c>
      <c r="D167" s="52" t="s">
        <v>258</v>
      </c>
      <c r="E167" s="91">
        <v>1.2E-2</v>
      </c>
      <c r="F167" s="91">
        <v>8.9999999999999993E-3</v>
      </c>
      <c r="G167" s="91">
        <v>2E-3</v>
      </c>
      <c r="H167" s="51" t="s">
        <v>321</v>
      </c>
      <c r="I167" s="52" t="s">
        <v>294</v>
      </c>
      <c r="J167" s="51" t="s">
        <v>19</v>
      </c>
    </row>
    <row r="168" spans="1:13" x14ac:dyDescent="0.15">
      <c r="A168" s="185" t="s">
        <v>325</v>
      </c>
      <c r="B168" s="185"/>
      <c r="C168" s="185"/>
      <c r="D168" s="185"/>
      <c r="E168" s="185"/>
      <c r="F168" s="185"/>
      <c r="G168" s="185"/>
      <c r="H168" s="185"/>
      <c r="I168" s="185"/>
      <c r="J168" s="185"/>
    </row>
    <row r="169" spans="1:13" ht="56.25" x14ac:dyDescent="0.15">
      <c r="A169" s="128"/>
      <c r="B169" s="128" t="s">
        <v>326</v>
      </c>
      <c r="C169" s="128"/>
      <c r="D169" s="128" t="s">
        <v>40</v>
      </c>
      <c r="E169" s="129">
        <v>1</v>
      </c>
      <c r="F169" s="128"/>
      <c r="G169" s="128"/>
      <c r="H169" s="128" t="s">
        <v>327</v>
      </c>
      <c r="I169" s="128" t="s">
        <v>328</v>
      </c>
      <c r="J169" s="128" t="s">
        <v>329</v>
      </c>
    </row>
    <row r="170" spans="1:13" ht="56.25" x14ac:dyDescent="0.15">
      <c r="A170" s="53"/>
      <c r="B170" s="51" t="s">
        <v>330</v>
      </c>
      <c r="C170" s="52"/>
      <c r="D170" s="51" t="s">
        <v>40</v>
      </c>
      <c r="E170" s="51">
        <v>1</v>
      </c>
      <c r="F170" s="51"/>
      <c r="G170" s="51"/>
      <c r="H170" s="52" t="s">
        <v>327</v>
      </c>
      <c r="I170" s="52" t="s">
        <v>331</v>
      </c>
      <c r="J170" s="51" t="s">
        <v>19</v>
      </c>
      <c r="M170" s="28"/>
    </row>
    <row r="171" spans="1:13" ht="56.25" x14ac:dyDescent="0.15">
      <c r="A171" s="53"/>
      <c r="B171" s="51" t="s">
        <v>332</v>
      </c>
      <c r="C171" s="52"/>
      <c r="D171" s="51" t="s">
        <v>40</v>
      </c>
      <c r="E171" s="51">
        <v>1</v>
      </c>
      <c r="F171" s="51"/>
      <c r="G171" s="51"/>
      <c r="H171" s="52" t="s">
        <v>327</v>
      </c>
      <c r="I171" s="52" t="s">
        <v>328</v>
      </c>
      <c r="J171" s="51" t="s">
        <v>19</v>
      </c>
    </row>
    <row r="172" spans="1:13" ht="56.25" x14ac:dyDescent="0.15">
      <c r="A172" s="53"/>
      <c r="B172" s="51" t="s">
        <v>333</v>
      </c>
      <c r="C172" s="52"/>
      <c r="D172" s="51" t="s">
        <v>40</v>
      </c>
      <c r="E172" s="51">
        <v>1760</v>
      </c>
      <c r="F172" s="51"/>
      <c r="G172" s="51"/>
      <c r="H172" s="52" t="s">
        <v>327</v>
      </c>
      <c r="I172" s="52" t="s">
        <v>328</v>
      </c>
      <c r="J172" s="51" t="s">
        <v>19</v>
      </c>
    </row>
    <row r="173" spans="1:13" ht="56.25" x14ac:dyDescent="0.15">
      <c r="A173" s="107"/>
      <c r="B173" s="108" t="s">
        <v>334</v>
      </c>
      <c r="C173" s="109"/>
      <c r="D173" s="108" t="s">
        <v>40</v>
      </c>
      <c r="E173" s="108">
        <v>14800</v>
      </c>
      <c r="F173" s="108"/>
      <c r="G173" s="108"/>
      <c r="H173" s="109" t="s">
        <v>327</v>
      </c>
      <c r="I173" s="109" t="s">
        <v>328</v>
      </c>
      <c r="J173" s="108" t="s">
        <v>15</v>
      </c>
      <c r="M173" s="110" t="s">
        <v>458</v>
      </c>
    </row>
    <row r="174" spans="1:13" ht="56.25" x14ac:dyDescent="0.15">
      <c r="A174" s="53"/>
      <c r="B174" s="51" t="s">
        <v>335</v>
      </c>
      <c r="C174" s="52"/>
      <c r="D174" s="51" t="s">
        <v>40</v>
      </c>
      <c r="E174" s="51">
        <v>677</v>
      </c>
      <c r="F174" s="51"/>
      <c r="G174" s="51"/>
      <c r="H174" s="52" t="s">
        <v>327</v>
      </c>
      <c r="I174" s="52" t="s">
        <v>328</v>
      </c>
      <c r="J174" s="51" t="s">
        <v>19</v>
      </c>
    </row>
    <row r="175" spans="1:13" ht="56.25" x14ac:dyDescent="0.15">
      <c r="A175" s="53"/>
      <c r="B175" s="51" t="s">
        <v>336</v>
      </c>
      <c r="C175" s="52"/>
      <c r="D175" s="51" t="s">
        <v>40</v>
      </c>
      <c r="E175" s="51">
        <v>3170</v>
      </c>
      <c r="F175" s="51"/>
      <c r="G175" s="51"/>
      <c r="H175" s="52" t="s">
        <v>327</v>
      </c>
      <c r="I175" s="52" t="s">
        <v>328</v>
      </c>
      <c r="J175" s="51" t="s">
        <v>19</v>
      </c>
    </row>
    <row r="176" spans="1:13" ht="56.25" x14ac:dyDescent="0.15">
      <c r="A176" s="53"/>
      <c r="B176" s="51" t="s">
        <v>337</v>
      </c>
      <c r="C176" s="52"/>
      <c r="D176" s="51" t="s">
        <v>40</v>
      </c>
      <c r="E176" s="51">
        <v>1300</v>
      </c>
      <c r="F176" s="51"/>
      <c r="G176" s="51"/>
      <c r="H176" s="52" t="s">
        <v>327</v>
      </c>
      <c r="I176" s="52" t="s">
        <v>328</v>
      </c>
      <c r="J176" s="51" t="s">
        <v>19</v>
      </c>
    </row>
    <row r="177" spans="1:13" ht="56.25" x14ac:dyDescent="0.15">
      <c r="A177" s="53"/>
      <c r="B177" s="51" t="s">
        <v>338</v>
      </c>
      <c r="C177" s="52"/>
      <c r="D177" s="51" t="s">
        <v>40</v>
      </c>
      <c r="E177" s="51">
        <v>4800</v>
      </c>
      <c r="F177" s="51"/>
      <c r="G177" s="51"/>
      <c r="H177" s="52" t="s">
        <v>327</v>
      </c>
      <c r="I177" s="52" t="s">
        <v>328</v>
      </c>
      <c r="J177" s="51" t="s">
        <v>19</v>
      </c>
    </row>
    <row r="178" spans="1:13" ht="56.25" x14ac:dyDescent="0.15">
      <c r="A178" s="107"/>
      <c r="B178" s="108" t="s">
        <v>339</v>
      </c>
      <c r="C178" s="109"/>
      <c r="D178" s="108" t="s">
        <v>40</v>
      </c>
      <c r="E178" s="108">
        <v>858</v>
      </c>
      <c r="F178" s="108"/>
      <c r="G178" s="108"/>
      <c r="H178" s="109" t="s">
        <v>327</v>
      </c>
      <c r="I178" s="109" t="s">
        <v>328</v>
      </c>
      <c r="J178" s="108" t="s">
        <v>329</v>
      </c>
    </row>
    <row r="179" spans="1:13" ht="56.25" x14ac:dyDescent="0.15">
      <c r="A179" s="53"/>
      <c r="B179" s="52" t="s">
        <v>340</v>
      </c>
      <c r="C179" s="52" t="s">
        <v>341</v>
      </c>
      <c r="D179" s="52" t="s">
        <v>40</v>
      </c>
      <c r="E179" s="52">
        <v>3</v>
      </c>
      <c r="F179" s="52"/>
      <c r="G179" s="52"/>
      <c r="H179" s="52" t="s">
        <v>327</v>
      </c>
      <c r="I179" s="52" t="s">
        <v>328</v>
      </c>
      <c r="J179" s="51" t="s">
        <v>79</v>
      </c>
    </row>
    <row r="180" spans="1:13" ht="67.5" x14ac:dyDescent="0.15">
      <c r="A180" s="53"/>
      <c r="B180" s="51" t="s">
        <v>342</v>
      </c>
      <c r="C180" s="52" t="s">
        <v>343</v>
      </c>
      <c r="D180" s="51" t="s">
        <v>40</v>
      </c>
      <c r="E180" s="51">
        <v>3943</v>
      </c>
      <c r="F180" s="51"/>
      <c r="G180" s="51"/>
      <c r="H180" s="52" t="s">
        <v>327</v>
      </c>
      <c r="I180" s="52" t="s">
        <v>344</v>
      </c>
      <c r="J180" s="51" t="s">
        <v>19</v>
      </c>
    </row>
    <row r="181" spans="1:13" ht="67.5" x14ac:dyDescent="0.15">
      <c r="A181" s="107"/>
      <c r="B181" s="108" t="s">
        <v>345</v>
      </c>
      <c r="C181" s="109" t="s">
        <v>346</v>
      </c>
      <c r="D181" s="108" t="s">
        <v>40</v>
      </c>
      <c r="E181" s="108">
        <v>1923</v>
      </c>
      <c r="F181" s="108"/>
      <c r="G181" s="108"/>
      <c r="H181" s="109" t="s">
        <v>327</v>
      </c>
      <c r="I181" s="109" t="s">
        <v>344</v>
      </c>
      <c r="J181" s="108" t="s">
        <v>15</v>
      </c>
      <c r="M181" s="110" t="s">
        <v>458</v>
      </c>
    </row>
    <row r="182" spans="1:13" ht="67.5" x14ac:dyDescent="0.15">
      <c r="A182" s="53"/>
      <c r="B182" s="51" t="s">
        <v>347</v>
      </c>
      <c r="C182" s="52" t="s">
        <v>348</v>
      </c>
      <c r="D182" s="51" t="s">
        <v>40</v>
      </c>
      <c r="E182" s="51">
        <v>1624</v>
      </c>
      <c r="F182" s="51"/>
      <c r="G182" s="51"/>
      <c r="H182" s="52" t="s">
        <v>327</v>
      </c>
      <c r="I182" s="52" t="s">
        <v>344</v>
      </c>
      <c r="J182" s="51" t="s">
        <v>19</v>
      </c>
    </row>
    <row r="183" spans="1:13" ht="67.5" x14ac:dyDescent="0.15">
      <c r="A183" s="53"/>
      <c r="B183" s="51" t="s">
        <v>349</v>
      </c>
      <c r="C183" s="52" t="s">
        <v>350</v>
      </c>
      <c r="D183" s="51" t="s">
        <v>40</v>
      </c>
      <c r="E183" s="51">
        <v>1674</v>
      </c>
      <c r="F183" s="51"/>
      <c r="G183" s="51"/>
      <c r="H183" s="51" t="s">
        <v>327</v>
      </c>
      <c r="I183" s="52" t="s">
        <v>344</v>
      </c>
      <c r="J183" s="51" t="s">
        <v>79</v>
      </c>
    </row>
    <row r="184" spans="1:13" ht="67.5" x14ac:dyDescent="0.15">
      <c r="A184" s="53"/>
      <c r="B184" s="51" t="s">
        <v>351</v>
      </c>
      <c r="C184" s="52" t="s">
        <v>352</v>
      </c>
      <c r="D184" s="51" t="s">
        <v>40</v>
      </c>
      <c r="E184" s="51">
        <v>1924</v>
      </c>
      <c r="F184" s="51"/>
      <c r="G184" s="51"/>
      <c r="H184" s="52" t="s">
        <v>327</v>
      </c>
      <c r="I184" s="52" t="s">
        <v>344</v>
      </c>
      <c r="J184" s="51" t="s">
        <v>19</v>
      </c>
    </row>
    <row r="185" spans="1:13" ht="67.5" x14ac:dyDescent="0.15">
      <c r="A185" s="53"/>
      <c r="B185" s="51" t="s">
        <v>353</v>
      </c>
      <c r="C185" s="52" t="s">
        <v>354</v>
      </c>
      <c r="D185" s="51" t="s">
        <v>40</v>
      </c>
      <c r="E185" s="51">
        <v>2127</v>
      </c>
      <c r="F185" s="51"/>
      <c r="G185" s="51"/>
      <c r="H185" s="52" t="s">
        <v>327</v>
      </c>
      <c r="I185" s="52" t="s">
        <v>344</v>
      </c>
      <c r="J185" s="51" t="s">
        <v>19</v>
      </c>
    </row>
    <row r="186" spans="1:13" ht="67.5" x14ac:dyDescent="0.15">
      <c r="A186" s="53"/>
      <c r="B186" s="51" t="s">
        <v>355</v>
      </c>
      <c r="C186" s="52" t="s">
        <v>356</v>
      </c>
      <c r="D186" s="51" t="s">
        <v>40</v>
      </c>
      <c r="E186" s="51">
        <v>2473</v>
      </c>
      <c r="F186" s="51"/>
      <c r="G186" s="51"/>
      <c r="H186" s="52" t="s">
        <v>327</v>
      </c>
      <c r="I186" s="52" t="s">
        <v>344</v>
      </c>
      <c r="J186" s="51" t="s">
        <v>19</v>
      </c>
    </row>
    <row r="187" spans="1:13" s="28" customFormat="1" ht="90" x14ac:dyDescent="0.15">
      <c r="A187" s="53"/>
      <c r="B187" s="52" t="s">
        <v>357</v>
      </c>
      <c r="C187" s="52" t="s">
        <v>358</v>
      </c>
      <c r="D187" s="52" t="s">
        <v>40</v>
      </c>
      <c r="E187" s="52">
        <v>2059</v>
      </c>
      <c r="F187" s="52"/>
      <c r="G187" s="52"/>
      <c r="H187" s="52" t="s">
        <v>327</v>
      </c>
      <c r="I187" s="52" t="s">
        <v>344</v>
      </c>
      <c r="J187" s="52" t="s">
        <v>79</v>
      </c>
    </row>
    <row r="188" spans="1:13" ht="112.5" x14ac:dyDescent="0.15">
      <c r="A188" s="53"/>
      <c r="B188" s="51" t="s">
        <v>359</v>
      </c>
      <c r="C188" s="52" t="s">
        <v>360</v>
      </c>
      <c r="D188" s="51" t="s">
        <v>40</v>
      </c>
      <c r="E188" s="51">
        <v>1273</v>
      </c>
      <c r="F188" s="51"/>
      <c r="G188" s="51"/>
      <c r="H188" s="52" t="s">
        <v>327</v>
      </c>
      <c r="I188" s="52" t="s">
        <v>344</v>
      </c>
      <c r="J188" s="51" t="s">
        <v>19</v>
      </c>
    </row>
    <row r="189" spans="1:13" ht="101.25" x14ac:dyDescent="0.15">
      <c r="A189" s="53"/>
      <c r="B189" s="51" t="s">
        <v>361</v>
      </c>
      <c r="C189" s="52" t="s">
        <v>362</v>
      </c>
      <c r="D189" s="51" t="s">
        <v>40</v>
      </c>
      <c r="E189" s="51">
        <v>1282</v>
      </c>
      <c r="F189" s="51"/>
      <c r="G189" s="51"/>
      <c r="H189" s="52" t="s">
        <v>327</v>
      </c>
      <c r="I189" s="52" t="s">
        <v>344</v>
      </c>
      <c r="J189" s="51" t="s">
        <v>19</v>
      </c>
    </row>
    <row r="190" spans="1:13" ht="67.5" x14ac:dyDescent="0.15">
      <c r="A190" s="53"/>
      <c r="B190" s="51" t="s">
        <v>363</v>
      </c>
      <c r="C190" s="52" t="s">
        <v>364</v>
      </c>
      <c r="D190" s="51" t="s">
        <v>40</v>
      </c>
      <c r="E190" s="51">
        <v>547</v>
      </c>
      <c r="F190" s="51"/>
      <c r="G190" s="51"/>
      <c r="H190" s="52" t="s">
        <v>327</v>
      </c>
      <c r="I190" s="52" t="s">
        <v>344</v>
      </c>
      <c r="J190" s="51" t="s">
        <v>19</v>
      </c>
    </row>
    <row r="191" spans="1:13" s="28" customFormat="1" ht="67.5" x14ac:dyDescent="0.15">
      <c r="A191" s="53"/>
      <c r="B191" s="52" t="s">
        <v>365</v>
      </c>
      <c r="C191" s="52" t="s">
        <v>366</v>
      </c>
      <c r="D191" s="52" t="s">
        <v>40</v>
      </c>
      <c r="E191" s="52">
        <v>1945</v>
      </c>
      <c r="F191" s="52"/>
      <c r="G191" s="52"/>
      <c r="H191" s="52" t="s">
        <v>327</v>
      </c>
      <c r="I191" s="52" t="s">
        <v>344</v>
      </c>
      <c r="J191" s="52" t="s">
        <v>79</v>
      </c>
    </row>
    <row r="192" spans="1:13" ht="67.5" x14ac:dyDescent="0.15">
      <c r="A192" s="53"/>
      <c r="B192" s="51" t="s">
        <v>367</v>
      </c>
      <c r="C192" s="52" t="s">
        <v>368</v>
      </c>
      <c r="D192" s="51" t="s">
        <v>40</v>
      </c>
      <c r="E192" s="51">
        <v>676</v>
      </c>
      <c r="F192" s="51"/>
      <c r="G192" s="51"/>
      <c r="H192" s="52" t="s">
        <v>327</v>
      </c>
      <c r="I192" s="52" t="s">
        <v>344</v>
      </c>
      <c r="J192" s="51" t="s">
        <v>19</v>
      </c>
    </row>
    <row r="193" spans="1:13" ht="67.5" x14ac:dyDescent="0.15">
      <c r="A193" s="53"/>
      <c r="B193" s="51" t="s">
        <v>369</v>
      </c>
      <c r="C193" s="52" t="s">
        <v>370</v>
      </c>
      <c r="D193" s="51" t="s">
        <v>40</v>
      </c>
      <c r="E193" s="51">
        <v>3985</v>
      </c>
      <c r="F193" s="51"/>
      <c r="G193" s="51"/>
      <c r="H193" s="52" t="s">
        <v>327</v>
      </c>
      <c r="I193" s="52" t="s">
        <v>344</v>
      </c>
      <c r="J193" s="51" t="s">
        <v>19</v>
      </c>
    </row>
    <row r="194" spans="1:13" ht="67.5" x14ac:dyDescent="0.15">
      <c r="A194" s="53"/>
      <c r="B194" s="51" t="s">
        <v>371</v>
      </c>
      <c r="C194" s="52" t="s">
        <v>372</v>
      </c>
      <c r="D194" s="51" t="s">
        <v>40</v>
      </c>
      <c r="E194" s="51">
        <v>573</v>
      </c>
      <c r="F194" s="51"/>
      <c r="G194" s="51"/>
      <c r="H194" s="52" t="s">
        <v>327</v>
      </c>
      <c r="I194" s="52" t="s">
        <v>344</v>
      </c>
      <c r="J194" s="51" t="s">
        <v>19</v>
      </c>
    </row>
    <row r="195" spans="1:13" ht="56.25" x14ac:dyDescent="0.15">
      <c r="A195" s="53"/>
      <c r="B195" s="51" t="s">
        <v>373</v>
      </c>
      <c r="C195" s="52" t="s">
        <v>374</v>
      </c>
      <c r="D195" s="51" t="s">
        <v>40</v>
      </c>
      <c r="E195" s="51">
        <v>3</v>
      </c>
      <c r="F195" s="51"/>
      <c r="G195" s="51"/>
      <c r="H195" s="52" t="s">
        <v>327</v>
      </c>
      <c r="I195" s="52" t="s">
        <v>328</v>
      </c>
      <c r="J195" s="51" t="s">
        <v>19</v>
      </c>
    </row>
    <row r="196" spans="1:13" ht="56.25" x14ac:dyDescent="0.15">
      <c r="A196" s="53"/>
      <c r="B196" s="51" t="s">
        <v>375</v>
      </c>
      <c r="C196" s="52" t="s">
        <v>376</v>
      </c>
      <c r="D196" s="51" t="s">
        <v>40</v>
      </c>
      <c r="E196" s="51">
        <v>3</v>
      </c>
      <c r="F196" s="51"/>
      <c r="G196" s="51"/>
      <c r="H196" s="52" t="s">
        <v>327</v>
      </c>
      <c r="I196" s="52" t="s">
        <v>328</v>
      </c>
      <c r="J196" s="51" t="s">
        <v>19</v>
      </c>
    </row>
    <row r="197" spans="1:13" ht="56.25" x14ac:dyDescent="0.15">
      <c r="A197" s="53"/>
      <c r="B197" s="52" t="s">
        <v>377</v>
      </c>
      <c r="C197" s="52" t="s">
        <v>378</v>
      </c>
      <c r="D197" s="52" t="s">
        <v>40</v>
      </c>
      <c r="E197" s="52">
        <v>5</v>
      </c>
      <c r="F197" s="52"/>
      <c r="G197" s="52"/>
      <c r="H197" s="52" t="s">
        <v>327</v>
      </c>
      <c r="I197" s="52" t="s">
        <v>328</v>
      </c>
      <c r="J197" s="51" t="s">
        <v>79</v>
      </c>
    </row>
    <row r="198" spans="1:13" x14ac:dyDescent="0.15">
      <c r="A198" s="53"/>
      <c r="B198" s="52" t="s">
        <v>379</v>
      </c>
      <c r="C198" s="52" t="s">
        <v>380</v>
      </c>
      <c r="D198" s="52" t="s">
        <v>40</v>
      </c>
      <c r="E198" s="52">
        <v>0</v>
      </c>
      <c r="F198" s="52"/>
      <c r="G198" s="52"/>
      <c r="H198" s="52" t="s">
        <v>327</v>
      </c>
      <c r="I198" s="52" t="s">
        <v>381</v>
      </c>
      <c r="J198" s="51" t="s">
        <v>79</v>
      </c>
    </row>
    <row r="199" spans="1:13" ht="56.25" x14ac:dyDescent="0.15">
      <c r="A199" s="53"/>
      <c r="B199" s="52" t="s">
        <v>382</v>
      </c>
      <c r="C199" s="109" t="s">
        <v>383</v>
      </c>
      <c r="D199" s="51" t="s">
        <v>40</v>
      </c>
      <c r="E199" s="51">
        <v>1</v>
      </c>
      <c r="F199" s="51"/>
      <c r="G199" s="51"/>
      <c r="H199" s="52" t="s">
        <v>327</v>
      </c>
      <c r="I199" s="52" t="s">
        <v>328</v>
      </c>
      <c r="J199" s="51" t="s">
        <v>19</v>
      </c>
    </row>
    <row r="200" spans="1:13" ht="56.25" x14ac:dyDescent="0.15">
      <c r="A200" s="53"/>
      <c r="B200" s="51" t="s">
        <v>384</v>
      </c>
      <c r="C200" s="51" t="s">
        <v>385</v>
      </c>
      <c r="D200" s="51" t="s">
        <v>40</v>
      </c>
      <c r="E200" s="51">
        <v>28</v>
      </c>
      <c r="F200" s="24"/>
      <c r="G200" s="24"/>
      <c r="H200" s="52" t="s">
        <v>327</v>
      </c>
      <c r="I200" s="52" t="s">
        <v>386</v>
      </c>
      <c r="J200" s="51" t="s">
        <v>19</v>
      </c>
    </row>
    <row r="201" spans="1:13" ht="56.25" x14ac:dyDescent="0.15">
      <c r="A201" s="53"/>
      <c r="B201" s="51" t="s">
        <v>387</v>
      </c>
      <c r="C201" s="51" t="s">
        <v>388</v>
      </c>
      <c r="D201" s="51" t="s">
        <v>40</v>
      </c>
      <c r="E201" s="51">
        <v>265</v>
      </c>
      <c r="F201" s="51"/>
      <c r="G201" s="51"/>
      <c r="H201" s="52" t="s">
        <v>327</v>
      </c>
      <c r="I201" s="52" t="s">
        <v>386</v>
      </c>
      <c r="J201" s="51" t="s">
        <v>19</v>
      </c>
    </row>
    <row r="202" spans="1:13" ht="56.25" x14ac:dyDescent="0.15">
      <c r="A202" s="107"/>
      <c r="B202" s="108" t="s">
        <v>389</v>
      </c>
      <c r="C202" s="108" t="s">
        <v>390</v>
      </c>
      <c r="D202" s="108" t="s">
        <v>40</v>
      </c>
      <c r="E202" s="108">
        <v>23500</v>
      </c>
      <c r="F202" s="108"/>
      <c r="G202" s="108"/>
      <c r="H202" s="109" t="s">
        <v>327</v>
      </c>
      <c r="I202" s="109" t="s">
        <v>386</v>
      </c>
      <c r="J202" s="108" t="s">
        <v>15</v>
      </c>
      <c r="M202" s="110" t="s">
        <v>458</v>
      </c>
    </row>
    <row r="203" spans="1:13" x14ac:dyDescent="0.15">
      <c r="A203" s="78"/>
      <c r="B203"/>
      <c r="C203"/>
      <c r="D203"/>
      <c r="E203"/>
      <c r="F203"/>
      <c r="G203"/>
      <c r="H203" s="1"/>
      <c r="I203" s="1"/>
      <c r="J203"/>
    </row>
    <row r="204" spans="1:13" customFormat="1" x14ac:dyDescent="0.15">
      <c r="A204" t="s">
        <v>391</v>
      </c>
      <c r="B204" s="1"/>
      <c r="C204" s="1"/>
      <c r="D204" s="1"/>
      <c r="H204" s="1"/>
      <c r="I204" s="1"/>
    </row>
    <row r="205" spans="1:13" s="124" customFormat="1" x14ac:dyDescent="0.15">
      <c r="A205" s="198" t="s">
        <v>460</v>
      </c>
      <c r="B205" s="199"/>
      <c r="C205" s="199"/>
      <c r="D205" s="199"/>
      <c r="E205" s="199"/>
      <c r="F205" s="199"/>
      <c r="G205" s="199"/>
      <c r="H205" s="199"/>
      <c r="I205" s="199"/>
      <c r="J205" s="200"/>
    </row>
    <row r="206" spans="1:13" s="124" customFormat="1" x14ac:dyDescent="0.15">
      <c r="A206" s="127" t="s">
        <v>393</v>
      </c>
      <c r="B206" s="110" t="s">
        <v>461</v>
      </c>
      <c r="C206" s="110"/>
      <c r="D206" s="110"/>
      <c r="E206" s="125"/>
      <c r="F206" s="125"/>
      <c r="G206" s="125"/>
      <c r="H206" s="125"/>
      <c r="I206" s="125"/>
      <c r="J206" s="126"/>
    </row>
    <row r="207" spans="1:13" s="124" customFormat="1" x14ac:dyDescent="0.15">
      <c r="A207" s="127" t="s">
        <v>399</v>
      </c>
      <c r="B207" s="110" t="s">
        <v>462</v>
      </c>
      <c r="C207" s="110"/>
      <c r="D207" s="110"/>
      <c r="E207" s="125"/>
      <c r="F207" s="125"/>
      <c r="G207" s="125"/>
      <c r="H207" s="125"/>
      <c r="I207" s="125"/>
      <c r="J207" s="126"/>
    </row>
    <row r="208" spans="1:13" s="124" customFormat="1" x14ac:dyDescent="0.15">
      <c r="A208" s="127" t="s">
        <v>401</v>
      </c>
      <c r="B208" s="110" t="s">
        <v>463</v>
      </c>
      <c r="C208" s="110"/>
      <c r="D208" s="110"/>
      <c r="E208" s="125"/>
      <c r="F208" s="125"/>
      <c r="G208" s="125"/>
      <c r="H208" s="125"/>
      <c r="I208" s="125"/>
      <c r="J208" s="126"/>
    </row>
    <row r="209" spans="1:10" s="124" customFormat="1" ht="11.25" customHeight="1" x14ac:dyDescent="0.15">
      <c r="A209" s="127" t="s">
        <v>464</v>
      </c>
      <c r="B209" s="110" t="s">
        <v>465</v>
      </c>
      <c r="C209" s="110"/>
      <c r="D209" s="110"/>
      <c r="E209" s="125"/>
      <c r="F209" s="125"/>
      <c r="G209" s="125"/>
      <c r="H209" s="125"/>
      <c r="I209" s="125"/>
      <c r="J209" s="126"/>
    </row>
    <row r="210" spans="1:10" ht="0.75" customHeight="1" x14ac:dyDescent="0.15">
      <c r="A210" s="195" t="s">
        <v>466</v>
      </c>
      <c r="B210" s="196"/>
      <c r="C210" s="196"/>
      <c r="D210" s="196"/>
      <c r="E210" s="196"/>
      <c r="F210" s="196"/>
      <c r="G210" s="196"/>
      <c r="H210" s="196"/>
      <c r="I210" s="196"/>
      <c r="J210" s="197"/>
    </row>
    <row r="211" spans="1:10" s="110" customFormat="1" x14ac:dyDescent="0.15">
      <c r="A211" s="127"/>
      <c r="H211" s="127"/>
      <c r="I211" s="127"/>
    </row>
    <row r="212" spans="1:10" s="110" customFormat="1" x14ac:dyDescent="0.15">
      <c r="A212" s="127"/>
      <c r="H212" s="127"/>
      <c r="I212" s="127"/>
    </row>
    <row r="213" spans="1:10" s="110" customFormat="1" x14ac:dyDescent="0.15">
      <c r="A213" s="127"/>
      <c r="H213" s="127"/>
      <c r="I213" s="127"/>
    </row>
  </sheetData>
  <mergeCells count="54">
    <mergeCell ref="B31:C31"/>
    <mergeCell ref="A4:J4"/>
    <mergeCell ref="A5:J5"/>
    <mergeCell ref="A28:J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 ref="A67:J67"/>
    <mergeCell ref="B56:C56"/>
    <mergeCell ref="B57:C57"/>
    <mergeCell ref="B58:C58"/>
    <mergeCell ref="B59:C59"/>
    <mergeCell ref="B60:C60"/>
    <mergeCell ref="B61:C61"/>
    <mergeCell ref="B62:C62"/>
    <mergeCell ref="B63:C63"/>
    <mergeCell ref="B64:C64"/>
    <mergeCell ref="B65:C65"/>
    <mergeCell ref="B66:C66"/>
    <mergeCell ref="A210:J210"/>
    <mergeCell ref="A75:J75"/>
    <mergeCell ref="B76:C76"/>
    <mergeCell ref="B77:C77"/>
    <mergeCell ref="B116:C116"/>
    <mergeCell ref="B118:C118"/>
    <mergeCell ref="B122:C122"/>
    <mergeCell ref="B125:C125"/>
    <mergeCell ref="B126:C126"/>
    <mergeCell ref="A135:J135"/>
    <mergeCell ref="A168:J168"/>
    <mergeCell ref="A205:J205"/>
  </mergeCells>
  <pageMargins left="0.70866141732283472" right="0.70866141732283472" top="0.74803149606299213" bottom="0.74803149606299213" header="0.31496062992125984" footer="0.31496062992125984"/>
  <pageSetup paperSize="9" scale="41" fitToHeight="1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91"/>
  <sheetViews>
    <sheetView zoomScale="80" zoomScaleNormal="80" workbookViewId="0">
      <selection activeCell="A2" sqref="A2"/>
    </sheetView>
  </sheetViews>
  <sheetFormatPr defaultColWidth="9" defaultRowHeight="11.25" x14ac:dyDescent="0.15"/>
  <cols>
    <col min="1" max="1" width="21.625" style="35" customWidth="1"/>
    <col min="2" max="3" width="9" style="2"/>
    <col min="4" max="4" width="9.75" style="2" customWidth="1"/>
    <col min="5" max="7" width="9" style="2"/>
    <col min="8" max="8" width="9" style="28"/>
    <col min="9" max="9" width="66.125" style="28" customWidth="1"/>
    <col min="10" max="10" width="9" style="2"/>
    <col min="11" max="11" width="1.75" style="2" customWidth="1"/>
    <col min="12" max="16384" width="9" style="2"/>
  </cols>
  <sheetData>
    <row r="1" spans="1:20" customFormat="1" ht="15.75" customHeigh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ht="13.5" customHeight="1" x14ac:dyDescent="0.15">
      <c r="A3" s="201"/>
      <c r="B3" s="202"/>
      <c r="C3" s="202"/>
      <c r="D3" s="202"/>
      <c r="E3" s="202"/>
      <c r="F3" s="202"/>
      <c r="G3" s="202"/>
      <c r="H3" s="202"/>
      <c r="I3" s="202"/>
      <c r="J3" s="203"/>
    </row>
    <row r="4" spans="1:20" s="70" customFormat="1" ht="150" customHeight="1" x14ac:dyDescent="0.15">
      <c r="A4" s="179" t="s">
        <v>467</v>
      </c>
      <c r="B4" s="180"/>
      <c r="C4" s="180"/>
      <c r="D4" s="180"/>
      <c r="E4" s="180"/>
      <c r="F4" s="180"/>
      <c r="G4" s="180"/>
      <c r="H4" s="180"/>
      <c r="I4" s="180"/>
      <c r="J4" s="181"/>
    </row>
    <row r="5" spans="1:20" ht="22.5" customHeight="1" x14ac:dyDescent="0.15">
      <c r="A5" s="182" t="s">
        <v>9</v>
      </c>
      <c r="B5" s="183"/>
      <c r="C5" s="183"/>
      <c r="D5" s="183"/>
      <c r="E5" s="183"/>
      <c r="F5" s="183"/>
      <c r="G5" s="183"/>
      <c r="H5" s="183"/>
      <c r="I5" s="183"/>
      <c r="J5" s="184"/>
    </row>
    <row r="6" spans="1:20" ht="22.5" x14ac:dyDescent="0.15">
      <c r="A6" s="53"/>
      <c r="B6" s="91" t="s">
        <v>468</v>
      </c>
      <c r="C6" s="91"/>
      <c r="D6" s="91" t="s">
        <v>12</v>
      </c>
      <c r="E6" s="51">
        <v>2.7839999999999998</v>
      </c>
      <c r="F6" s="52">
        <v>2.141</v>
      </c>
      <c r="G6" s="91">
        <v>0.64300000000000002</v>
      </c>
      <c r="H6" s="91" t="s">
        <v>17</v>
      </c>
      <c r="I6" s="95" t="s">
        <v>469</v>
      </c>
      <c r="J6" s="51" t="s">
        <v>19</v>
      </c>
      <c r="M6"/>
      <c r="N6"/>
      <c r="O6"/>
      <c r="S6"/>
      <c r="T6"/>
    </row>
    <row r="7" spans="1:20" ht="22.5" x14ac:dyDescent="0.1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1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1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15">
      <c r="A10" s="53"/>
      <c r="B10" s="91" t="s">
        <v>25</v>
      </c>
      <c r="C10" s="91"/>
      <c r="D10" s="91"/>
      <c r="E10" s="51">
        <v>0.876</v>
      </c>
      <c r="F10" s="52">
        <v>0.36899999999999999</v>
      </c>
      <c r="G10" s="91">
        <v>0.50700000000000001</v>
      </c>
      <c r="H10" s="91"/>
      <c r="I10" s="95" t="s">
        <v>474</v>
      </c>
      <c r="J10" s="51"/>
      <c r="M10"/>
      <c r="N10"/>
      <c r="O10"/>
      <c r="S10"/>
      <c r="T10"/>
    </row>
    <row r="11" spans="1:20" ht="22.5" x14ac:dyDescent="0.15">
      <c r="A11" s="53"/>
      <c r="B11" s="91" t="s">
        <v>475</v>
      </c>
      <c r="C11" s="91"/>
      <c r="D11" s="91" t="s">
        <v>12</v>
      </c>
      <c r="E11" s="51">
        <v>3.262</v>
      </c>
      <c r="F11" s="52">
        <v>2.4740000000000002</v>
      </c>
      <c r="G11" s="91">
        <v>0.78800000000000003</v>
      </c>
      <c r="H11" s="91" t="s">
        <v>17</v>
      </c>
      <c r="I11" s="95" t="s">
        <v>476</v>
      </c>
      <c r="J11" s="51" t="s">
        <v>19</v>
      </c>
      <c r="M11"/>
      <c r="N11"/>
      <c r="O11"/>
      <c r="S11"/>
      <c r="T11"/>
    </row>
    <row r="12" spans="1:20" ht="22.5" x14ac:dyDescent="0.1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15">
      <c r="A13" s="53"/>
      <c r="B13" s="91" t="s">
        <v>478</v>
      </c>
      <c r="C13" s="91"/>
      <c r="D13" s="91" t="s">
        <v>12</v>
      </c>
      <c r="E13" s="51">
        <v>3.4729999999999999</v>
      </c>
      <c r="F13" s="52">
        <v>2.657</v>
      </c>
      <c r="G13" s="91">
        <v>0.81599999999999995</v>
      </c>
      <c r="H13" s="91" t="s">
        <v>17</v>
      </c>
      <c r="I13" s="95" t="s">
        <v>479</v>
      </c>
      <c r="J13" s="51" t="s">
        <v>19</v>
      </c>
      <c r="M13"/>
      <c r="N13"/>
      <c r="O13"/>
      <c r="S13"/>
      <c r="T13"/>
    </row>
    <row r="14" spans="1:20" ht="123.75" x14ac:dyDescent="0.15">
      <c r="A14" s="53"/>
      <c r="B14" s="91" t="s">
        <v>32</v>
      </c>
      <c r="C14" s="91"/>
      <c r="D14" s="91" t="s">
        <v>12</v>
      </c>
      <c r="E14" s="51">
        <v>0.314</v>
      </c>
      <c r="F14" s="52">
        <v>3.7999999999999999E-2</v>
      </c>
      <c r="G14" s="91">
        <v>0.27600000000000002</v>
      </c>
      <c r="H14" s="91" t="s">
        <v>17</v>
      </c>
      <c r="I14" s="95" t="s">
        <v>480</v>
      </c>
      <c r="J14" s="51" t="s">
        <v>309</v>
      </c>
      <c r="M14"/>
      <c r="N14"/>
      <c r="O14"/>
      <c r="S14"/>
      <c r="T14"/>
    </row>
    <row r="15" spans="1:20" ht="67.5" x14ac:dyDescent="0.1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2.5" x14ac:dyDescent="0.1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15">
      <c r="A17" s="53"/>
      <c r="B17" s="91" t="s">
        <v>483</v>
      </c>
      <c r="C17" s="91"/>
      <c r="D17" s="91" t="s">
        <v>40</v>
      </c>
      <c r="E17" s="51">
        <v>2.633</v>
      </c>
      <c r="F17" s="52">
        <v>2.2839999999999998</v>
      </c>
      <c r="G17" s="91">
        <v>0.35</v>
      </c>
      <c r="H17" s="91" t="s">
        <v>17</v>
      </c>
      <c r="I17" s="95"/>
      <c r="J17" s="51" t="s">
        <v>19</v>
      </c>
      <c r="M17"/>
      <c r="N17"/>
      <c r="O17"/>
      <c r="S17"/>
      <c r="T17"/>
    </row>
    <row r="18" spans="1:20" ht="67.5" x14ac:dyDescent="0.1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45" x14ac:dyDescent="0.1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2.5" x14ac:dyDescent="0.15">
      <c r="A20" s="53"/>
      <c r="B20" s="91" t="s">
        <v>487</v>
      </c>
      <c r="C20" s="91"/>
      <c r="D20" s="91" t="s">
        <v>40</v>
      </c>
      <c r="E20" s="51">
        <v>1.431</v>
      </c>
      <c r="F20" s="52">
        <v>0.17599999999999999</v>
      </c>
      <c r="G20" s="91">
        <v>1.254</v>
      </c>
      <c r="H20" s="91" t="s">
        <v>17</v>
      </c>
      <c r="I20" s="95" t="s">
        <v>488</v>
      </c>
      <c r="J20" s="51" t="s">
        <v>19</v>
      </c>
      <c r="M20"/>
      <c r="N20"/>
      <c r="O20"/>
      <c r="S20"/>
      <c r="T20"/>
    </row>
    <row r="21" spans="1:20" x14ac:dyDescent="0.15">
      <c r="A21" s="53"/>
      <c r="B21" s="91" t="s">
        <v>49</v>
      </c>
      <c r="C21" s="91"/>
      <c r="D21" s="91" t="s">
        <v>12</v>
      </c>
      <c r="E21" s="51">
        <v>1.798</v>
      </c>
      <c r="F21" s="52">
        <v>1.631</v>
      </c>
      <c r="G21" s="91">
        <v>0.16700000000000001</v>
      </c>
      <c r="H21" s="91" t="s">
        <v>17</v>
      </c>
      <c r="I21" s="95"/>
      <c r="J21" s="51" t="s">
        <v>19</v>
      </c>
      <c r="M21"/>
      <c r="N21"/>
      <c r="O21"/>
      <c r="S21"/>
      <c r="T21"/>
    </row>
    <row r="22" spans="1:20" ht="67.5" x14ac:dyDescent="0.15">
      <c r="A22" s="53"/>
      <c r="B22" s="91" t="s">
        <v>190</v>
      </c>
      <c r="C22" s="91"/>
      <c r="D22" s="91" t="s">
        <v>40</v>
      </c>
      <c r="E22" s="51">
        <v>12.516</v>
      </c>
      <c r="F22" s="52">
        <v>0</v>
      </c>
      <c r="G22" s="91">
        <v>12.516</v>
      </c>
      <c r="H22" s="91" t="s">
        <v>17</v>
      </c>
      <c r="I22" s="95" t="s">
        <v>489</v>
      </c>
      <c r="J22" s="51" t="s">
        <v>19</v>
      </c>
      <c r="M22"/>
      <c r="N22"/>
      <c r="O22"/>
      <c r="S22"/>
      <c r="T22"/>
    </row>
    <row r="23" spans="1:20" ht="67.5" x14ac:dyDescent="0.15">
      <c r="A23" s="53"/>
      <c r="B23" s="91" t="s">
        <v>53</v>
      </c>
      <c r="C23" s="91"/>
      <c r="D23" s="91" t="s">
        <v>40</v>
      </c>
      <c r="E23" s="51">
        <v>1.0920000000000001</v>
      </c>
      <c r="F23" s="52">
        <v>0</v>
      </c>
      <c r="G23" s="91">
        <v>1.0920000000000001</v>
      </c>
      <c r="H23" s="91" t="s">
        <v>17</v>
      </c>
      <c r="I23" s="95" t="s">
        <v>489</v>
      </c>
      <c r="J23" s="51" t="s">
        <v>19</v>
      </c>
      <c r="M23"/>
      <c r="N23"/>
      <c r="O23"/>
      <c r="S23"/>
      <c r="T23"/>
    </row>
    <row r="24" spans="1:20" ht="56.25" x14ac:dyDescent="0.1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3.75" x14ac:dyDescent="0.1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1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15">
      <c r="A27" s="185" t="s">
        <v>64</v>
      </c>
      <c r="B27" s="185"/>
      <c r="C27" s="185"/>
      <c r="D27" s="185"/>
      <c r="E27" s="185"/>
      <c r="F27" s="185"/>
      <c r="G27" s="185"/>
      <c r="H27" s="185"/>
      <c r="I27" s="185"/>
      <c r="J27" s="185"/>
    </row>
    <row r="28" spans="1:20" x14ac:dyDescent="0.15">
      <c r="A28" s="53"/>
      <c r="B28" s="177" t="s">
        <v>409</v>
      </c>
      <c r="C28" s="178"/>
      <c r="D28" s="51" t="s">
        <v>12</v>
      </c>
      <c r="E28" s="91">
        <v>3.1850000000000001</v>
      </c>
      <c r="F28" s="91"/>
      <c r="G28" s="91"/>
      <c r="H28" s="51" t="s">
        <v>103</v>
      </c>
      <c r="I28" s="52"/>
      <c r="J28" s="51" t="s">
        <v>67</v>
      </c>
    </row>
    <row r="29" spans="1:20" x14ac:dyDescent="0.15">
      <c r="A29" s="53"/>
      <c r="B29" s="177" t="s">
        <v>65</v>
      </c>
      <c r="C29" s="178"/>
      <c r="D29" s="51" t="s">
        <v>40</v>
      </c>
      <c r="E29" s="91"/>
      <c r="F29" s="91">
        <v>3.13</v>
      </c>
      <c r="G29" s="91"/>
      <c r="H29" s="51" t="s">
        <v>66</v>
      </c>
      <c r="I29" s="52"/>
      <c r="J29" s="51" t="s">
        <v>67</v>
      </c>
    </row>
    <row r="30" spans="1:20" x14ac:dyDescent="0.15">
      <c r="A30" s="53"/>
      <c r="B30" s="177" t="s">
        <v>68</v>
      </c>
      <c r="C30" s="178"/>
      <c r="D30" s="51" t="s">
        <v>40</v>
      </c>
      <c r="E30" s="91"/>
      <c r="F30" s="91">
        <v>2.1179999999999999</v>
      </c>
      <c r="G30" s="91"/>
      <c r="H30" s="51" t="s">
        <v>66</v>
      </c>
      <c r="I30" s="52"/>
      <c r="J30" s="51" t="s">
        <v>67</v>
      </c>
    </row>
    <row r="31" spans="1:20" x14ac:dyDescent="0.15">
      <c r="A31" s="53"/>
      <c r="B31" s="177" t="s">
        <v>69</v>
      </c>
      <c r="C31" s="178"/>
      <c r="D31" s="51" t="s">
        <v>40</v>
      </c>
      <c r="E31" s="91"/>
      <c r="F31" s="91">
        <v>2.8250000000000002</v>
      </c>
      <c r="G31" s="91"/>
      <c r="H31" s="51" t="s">
        <v>66</v>
      </c>
      <c r="I31" s="52"/>
      <c r="J31" s="51" t="s">
        <v>67</v>
      </c>
    </row>
    <row r="32" spans="1:20" x14ac:dyDescent="0.15">
      <c r="A32" s="53"/>
      <c r="B32" s="177" t="s">
        <v>70</v>
      </c>
      <c r="C32" s="178"/>
      <c r="D32" s="51" t="s">
        <v>40</v>
      </c>
      <c r="E32" s="91"/>
      <c r="F32" s="91">
        <v>3.0990000000000002</v>
      </c>
      <c r="G32" s="91"/>
      <c r="H32" s="51" t="s">
        <v>66</v>
      </c>
      <c r="I32" s="52"/>
      <c r="J32" s="51" t="s">
        <v>67</v>
      </c>
    </row>
    <row r="33" spans="1:15" x14ac:dyDescent="0.15">
      <c r="A33" s="53"/>
      <c r="B33" s="177" t="s">
        <v>71</v>
      </c>
      <c r="C33" s="178"/>
      <c r="D33" s="51" t="s">
        <v>40</v>
      </c>
      <c r="E33" s="91"/>
      <c r="F33" s="91">
        <v>2.7930000000000001</v>
      </c>
      <c r="G33" s="91"/>
      <c r="H33" s="51" t="s">
        <v>66</v>
      </c>
      <c r="I33" s="52"/>
      <c r="J33" s="51" t="s">
        <v>67</v>
      </c>
    </row>
    <row r="34" spans="1:15" x14ac:dyDescent="0.15">
      <c r="A34" s="53"/>
      <c r="B34" s="177" t="s">
        <v>72</v>
      </c>
      <c r="C34" s="178"/>
      <c r="D34" s="51" t="s">
        <v>40</v>
      </c>
      <c r="E34" s="91"/>
      <c r="F34" s="91">
        <v>2.7839999999999998</v>
      </c>
      <c r="G34" s="91"/>
      <c r="H34" s="51" t="s">
        <v>66</v>
      </c>
      <c r="I34" s="52"/>
      <c r="J34" s="51" t="s">
        <v>67</v>
      </c>
    </row>
    <row r="35" spans="1:15" x14ac:dyDescent="0.15">
      <c r="A35" s="53"/>
      <c r="B35" s="177" t="s">
        <v>73</v>
      </c>
      <c r="C35" s="178"/>
      <c r="D35" s="51" t="s">
        <v>40</v>
      </c>
      <c r="E35" s="91"/>
      <c r="F35" s="91">
        <v>3.2250000000000001</v>
      </c>
      <c r="G35" s="91"/>
      <c r="H35" s="51" t="s">
        <v>66</v>
      </c>
      <c r="I35" s="52"/>
      <c r="J35" s="51" t="s">
        <v>67</v>
      </c>
    </row>
    <row r="36" spans="1:15" x14ac:dyDescent="0.15">
      <c r="A36" s="53"/>
      <c r="B36" s="177" t="s">
        <v>74</v>
      </c>
      <c r="C36" s="178"/>
      <c r="D36" s="51" t="s">
        <v>40</v>
      </c>
      <c r="E36" s="91"/>
      <c r="F36" s="91">
        <v>3.3809999999999998</v>
      </c>
      <c r="G36" s="91"/>
      <c r="H36" s="51" t="s">
        <v>66</v>
      </c>
      <c r="I36" s="52"/>
      <c r="J36" s="51" t="s">
        <v>67</v>
      </c>
    </row>
    <row r="37" spans="1:15" x14ac:dyDescent="0.15">
      <c r="A37" s="53"/>
      <c r="B37" s="177" t="s">
        <v>75</v>
      </c>
      <c r="C37" s="178"/>
      <c r="D37" s="51" t="s">
        <v>40</v>
      </c>
      <c r="E37" s="91"/>
      <c r="F37" s="91">
        <v>3.0350000000000001</v>
      </c>
      <c r="G37" s="91"/>
      <c r="H37" s="51" t="s">
        <v>66</v>
      </c>
      <c r="I37" s="52"/>
      <c r="J37" s="51" t="s">
        <v>67</v>
      </c>
    </row>
    <row r="38" spans="1:15" x14ac:dyDescent="0.15">
      <c r="A38" s="53"/>
      <c r="B38" s="177" t="s">
        <v>76</v>
      </c>
      <c r="C38" s="178"/>
      <c r="D38" s="51" t="s">
        <v>40</v>
      </c>
      <c r="E38" s="91"/>
      <c r="F38" s="91">
        <v>3.4319999999999999</v>
      </c>
      <c r="G38" s="91"/>
      <c r="H38" s="51" t="s">
        <v>66</v>
      </c>
      <c r="I38" s="52"/>
      <c r="J38" s="51" t="s">
        <v>67</v>
      </c>
    </row>
    <row r="39" spans="1:15" ht="11.25" customHeight="1" x14ac:dyDescent="0.15">
      <c r="A39" s="53"/>
      <c r="B39" s="177" t="s">
        <v>77</v>
      </c>
      <c r="C39" s="178"/>
      <c r="D39" s="51" t="s">
        <v>40</v>
      </c>
      <c r="E39" s="91"/>
      <c r="F39" s="91">
        <v>3.1520000000000001</v>
      </c>
      <c r="G39" s="91"/>
      <c r="H39" s="51" t="s">
        <v>66</v>
      </c>
      <c r="I39" s="52"/>
      <c r="J39" s="51" t="s">
        <v>67</v>
      </c>
    </row>
    <row r="40" spans="1:15" ht="67.5" x14ac:dyDescent="0.15">
      <c r="A40" s="53"/>
      <c r="B40" s="177" t="s">
        <v>78</v>
      </c>
      <c r="C40" s="178"/>
      <c r="D40" s="51" t="s">
        <v>40</v>
      </c>
      <c r="E40" s="91"/>
      <c r="F40" s="88">
        <v>2.911</v>
      </c>
      <c r="G40" s="91"/>
      <c r="H40" s="51" t="s">
        <v>66</v>
      </c>
      <c r="I40" s="52" t="s">
        <v>413</v>
      </c>
      <c r="J40" s="79" t="s">
        <v>79</v>
      </c>
      <c r="L40" s="97">
        <f>64.4*45.2/1000</f>
        <v>2.9108800000000006</v>
      </c>
    </row>
    <row r="41" spans="1:15" ht="67.5" x14ac:dyDescent="0.15">
      <c r="A41" s="53"/>
      <c r="B41" s="177" t="s">
        <v>80</v>
      </c>
      <c r="C41" s="178"/>
      <c r="D41" s="51" t="s">
        <v>40</v>
      </c>
      <c r="E41" s="91"/>
      <c r="F41" s="88">
        <v>2.7930000000000001</v>
      </c>
      <c r="G41" s="91"/>
      <c r="H41" s="51" t="s">
        <v>66</v>
      </c>
      <c r="I41" s="52" t="s">
        <v>413</v>
      </c>
      <c r="J41" s="79" t="s">
        <v>79</v>
      </c>
      <c r="L41" s="97">
        <f>61.8*45.2/1000</f>
        <v>2.7933600000000003</v>
      </c>
    </row>
    <row r="42" spans="1:15" x14ac:dyDescent="0.15">
      <c r="A42" s="53"/>
      <c r="B42" s="177" t="s">
        <v>81</v>
      </c>
      <c r="C42" s="178"/>
      <c r="D42" s="51" t="s">
        <v>40</v>
      </c>
      <c r="E42" s="91"/>
      <c r="F42" s="91">
        <v>2.9470000000000001</v>
      </c>
      <c r="G42" s="91"/>
      <c r="H42" s="51" t="s">
        <v>66</v>
      </c>
      <c r="I42" s="52"/>
      <c r="J42" s="51" t="s">
        <v>67</v>
      </c>
    </row>
    <row r="43" spans="1:15" x14ac:dyDescent="0.15">
      <c r="A43" s="53"/>
      <c r="B43" s="177" t="s">
        <v>82</v>
      </c>
      <c r="C43" s="178"/>
      <c r="D43" s="51" t="s">
        <v>40</v>
      </c>
      <c r="E43" s="91"/>
      <c r="F43" s="91">
        <v>2.88</v>
      </c>
      <c r="G43" s="91"/>
      <c r="H43" s="51" t="s">
        <v>66</v>
      </c>
      <c r="I43" s="52"/>
      <c r="J43" s="51" t="s">
        <v>67</v>
      </c>
    </row>
    <row r="44" spans="1:15" x14ac:dyDescent="0.15">
      <c r="A44" s="53"/>
      <c r="B44" s="177" t="s">
        <v>83</v>
      </c>
      <c r="C44" s="178"/>
      <c r="D44" s="51" t="s">
        <v>40</v>
      </c>
      <c r="E44" s="91"/>
      <c r="F44" s="91">
        <v>2.6880000000000002</v>
      </c>
      <c r="G44" s="91"/>
      <c r="H44" s="51" t="s">
        <v>66</v>
      </c>
      <c r="I44" s="52"/>
      <c r="J44" s="51" t="s">
        <v>67</v>
      </c>
    </row>
    <row r="45" spans="1:15" x14ac:dyDescent="0.15">
      <c r="A45" s="53"/>
      <c r="B45" s="177" t="s">
        <v>414</v>
      </c>
      <c r="C45" s="178"/>
      <c r="D45" s="51" t="s">
        <v>40</v>
      </c>
      <c r="E45" s="91"/>
      <c r="F45" s="91">
        <v>2.7280000000000002</v>
      </c>
      <c r="G45" s="91"/>
      <c r="H45" s="51" t="s">
        <v>66</v>
      </c>
      <c r="I45" s="52"/>
      <c r="J45" s="51" t="s">
        <v>67</v>
      </c>
    </row>
    <row r="46" spans="1:15" x14ac:dyDescent="0.15">
      <c r="A46" s="53"/>
      <c r="B46" s="177" t="s">
        <v>415</v>
      </c>
      <c r="C46" s="178"/>
      <c r="D46" s="51" t="s">
        <v>40</v>
      </c>
      <c r="E46" s="91"/>
      <c r="F46" s="91">
        <v>2.5680000000000001</v>
      </c>
      <c r="G46" s="91"/>
      <c r="H46" s="51" t="s">
        <v>66</v>
      </c>
      <c r="I46" s="52"/>
      <c r="J46" s="51" t="s">
        <v>67</v>
      </c>
    </row>
    <row r="47" spans="1:15" x14ac:dyDescent="0.15">
      <c r="A47" s="53"/>
      <c r="B47" s="177" t="s">
        <v>416</v>
      </c>
      <c r="C47" s="178"/>
      <c r="D47" s="51" t="s">
        <v>40</v>
      </c>
      <c r="E47" s="91"/>
      <c r="F47" s="88">
        <v>2.327</v>
      </c>
      <c r="G47" s="91"/>
      <c r="H47" s="51" t="s">
        <v>66</v>
      </c>
      <c r="I47" s="52"/>
      <c r="J47" s="79" t="s">
        <v>79</v>
      </c>
      <c r="L47" s="97">
        <f>92.7*25.1/1000</f>
        <v>2.3267699999999998</v>
      </c>
      <c r="O47" s="96"/>
    </row>
    <row r="48" spans="1:15" x14ac:dyDescent="0.15">
      <c r="A48" s="53"/>
      <c r="B48" s="177" t="s">
        <v>417</v>
      </c>
      <c r="C48" s="178"/>
      <c r="D48" s="51" t="s">
        <v>40</v>
      </c>
      <c r="E48" s="91"/>
      <c r="F48" s="91">
        <v>1.8160000000000001</v>
      </c>
      <c r="G48" s="91"/>
      <c r="H48" s="51" t="s">
        <v>66</v>
      </c>
      <c r="I48" s="52"/>
      <c r="J48" s="51" t="s">
        <v>67</v>
      </c>
    </row>
    <row r="49" spans="1:12" x14ac:dyDescent="0.15">
      <c r="A49" s="53"/>
      <c r="B49" s="177" t="s">
        <v>89</v>
      </c>
      <c r="C49" s="178"/>
      <c r="D49" s="51" t="s">
        <v>40</v>
      </c>
      <c r="E49" s="91"/>
      <c r="F49" s="91">
        <v>2.02</v>
      </c>
      <c r="G49" s="91"/>
      <c r="H49" s="51" t="s">
        <v>66</v>
      </c>
      <c r="I49" s="52"/>
      <c r="J49" s="51" t="s">
        <v>67</v>
      </c>
    </row>
    <row r="50" spans="1:12" x14ac:dyDescent="0.15">
      <c r="A50" s="53"/>
      <c r="B50" s="177" t="s">
        <v>418</v>
      </c>
      <c r="C50" s="178"/>
      <c r="D50" s="51" t="s">
        <v>40</v>
      </c>
      <c r="E50" s="91"/>
      <c r="F50" s="91">
        <v>0.95199999999999996</v>
      </c>
      <c r="G50" s="91"/>
      <c r="H50" s="51" t="s">
        <v>66</v>
      </c>
      <c r="I50" s="52"/>
      <c r="J50" s="51" t="s">
        <v>67</v>
      </c>
    </row>
    <row r="51" spans="1:12" x14ac:dyDescent="0.15">
      <c r="A51" s="53"/>
      <c r="B51" s="177" t="s">
        <v>91</v>
      </c>
      <c r="C51" s="178"/>
      <c r="D51" s="51" t="s">
        <v>40</v>
      </c>
      <c r="E51" s="91"/>
      <c r="F51" s="91">
        <v>1.0349999999999999</v>
      </c>
      <c r="G51" s="91"/>
      <c r="H51" s="51" t="s">
        <v>66</v>
      </c>
      <c r="I51" s="52"/>
      <c r="J51" s="51" t="s">
        <v>67</v>
      </c>
    </row>
    <row r="52" spans="1:12" ht="24" customHeight="1" x14ac:dyDescent="0.15">
      <c r="A52" s="53"/>
      <c r="B52" s="186" t="s">
        <v>419</v>
      </c>
      <c r="C52" s="187"/>
      <c r="D52" s="51" t="s">
        <v>40</v>
      </c>
      <c r="E52" s="91"/>
      <c r="F52" s="91">
        <v>2.0179999999999998</v>
      </c>
      <c r="G52" s="91"/>
      <c r="H52" s="51" t="s">
        <v>66</v>
      </c>
      <c r="I52" s="52"/>
      <c r="J52" s="51" t="s">
        <v>67</v>
      </c>
    </row>
    <row r="53" spans="1:12" ht="101.25" x14ac:dyDescent="0.15">
      <c r="A53" s="53"/>
      <c r="B53" s="177" t="s">
        <v>93</v>
      </c>
      <c r="C53" s="178"/>
      <c r="D53" s="51" t="s">
        <v>94</v>
      </c>
      <c r="E53" s="88">
        <v>2.085</v>
      </c>
      <c r="F53" s="88">
        <v>1.788</v>
      </c>
      <c r="G53" s="88">
        <v>0.29699999999999999</v>
      </c>
      <c r="H53" s="79" t="s">
        <v>95</v>
      </c>
      <c r="I53" s="84" t="s">
        <v>420</v>
      </c>
      <c r="J53" s="79" t="s">
        <v>79</v>
      </c>
      <c r="L53" s="97">
        <f>56.5*31.65/1000</f>
        <v>1.788225</v>
      </c>
    </row>
    <row r="54" spans="1:12" ht="112.5" x14ac:dyDescent="0.15">
      <c r="A54" s="53"/>
      <c r="B54" s="186" t="s">
        <v>93</v>
      </c>
      <c r="C54" s="187"/>
      <c r="D54" s="79" t="s">
        <v>97</v>
      </c>
      <c r="E54" s="88">
        <v>65.599999999999994</v>
      </c>
      <c r="F54" s="88">
        <v>56.5</v>
      </c>
      <c r="G54" s="88">
        <v>9.1</v>
      </c>
      <c r="H54" s="79" t="s">
        <v>98</v>
      </c>
      <c r="I54" s="100" t="s">
        <v>421</v>
      </c>
      <c r="J54" s="79" t="s">
        <v>494</v>
      </c>
      <c r="L54" s="97"/>
    </row>
    <row r="55" spans="1:12" x14ac:dyDescent="0.15">
      <c r="A55" s="53"/>
      <c r="B55" s="177" t="s">
        <v>100</v>
      </c>
      <c r="C55" s="178"/>
      <c r="D55" s="51" t="s">
        <v>12</v>
      </c>
      <c r="E55" s="91">
        <v>1.7250000000000001</v>
      </c>
      <c r="F55" s="91">
        <v>1.53</v>
      </c>
      <c r="G55" s="91">
        <v>0.19500000000000001</v>
      </c>
      <c r="H55" s="51" t="s">
        <v>495</v>
      </c>
      <c r="I55" s="52"/>
      <c r="J55" s="51" t="s">
        <v>67</v>
      </c>
    </row>
    <row r="56" spans="1:12" ht="45" x14ac:dyDescent="0.15">
      <c r="A56" s="53"/>
      <c r="B56" s="177" t="s">
        <v>102</v>
      </c>
      <c r="C56" s="178"/>
      <c r="D56" s="51" t="s">
        <v>94</v>
      </c>
      <c r="E56" s="91">
        <v>0.39800000000000002</v>
      </c>
      <c r="F56" s="91">
        <v>0</v>
      </c>
      <c r="G56" s="91">
        <v>0.39800000000000002</v>
      </c>
      <c r="H56" s="51" t="s">
        <v>103</v>
      </c>
      <c r="I56" s="52" t="s">
        <v>104</v>
      </c>
      <c r="J56" s="51" t="s">
        <v>67</v>
      </c>
    </row>
    <row r="57" spans="1:12" ht="45" x14ac:dyDescent="0.15">
      <c r="A57" s="53"/>
      <c r="B57" s="177" t="s">
        <v>105</v>
      </c>
      <c r="C57" s="178"/>
      <c r="D57" s="51" t="s">
        <v>94</v>
      </c>
      <c r="E57" s="91">
        <v>1.0389999999999999</v>
      </c>
      <c r="F57" s="91">
        <v>0</v>
      </c>
      <c r="G57" s="91">
        <v>1.0389999999999999</v>
      </c>
      <c r="H57" s="51" t="s">
        <v>106</v>
      </c>
      <c r="I57" s="52" t="s">
        <v>104</v>
      </c>
      <c r="J57" s="51" t="s">
        <v>107</v>
      </c>
    </row>
    <row r="58" spans="1:12" ht="45" x14ac:dyDescent="0.15">
      <c r="A58" s="53"/>
      <c r="B58" s="186" t="s">
        <v>108</v>
      </c>
      <c r="C58" s="187"/>
      <c r="D58" s="51" t="s">
        <v>94</v>
      </c>
      <c r="E58" s="91">
        <v>0.46100000000000002</v>
      </c>
      <c r="F58" s="91">
        <v>0</v>
      </c>
      <c r="G58" s="91">
        <v>0.46100000000000002</v>
      </c>
      <c r="H58" s="51" t="s">
        <v>106</v>
      </c>
      <c r="I58" s="52" t="s">
        <v>104</v>
      </c>
      <c r="J58" s="51" t="s">
        <v>107</v>
      </c>
    </row>
    <row r="59" spans="1:12" ht="45" x14ac:dyDescent="0.15">
      <c r="A59" s="53"/>
      <c r="B59" s="177" t="s">
        <v>109</v>
      </c>
      <c r="C59" s="178"/>
      <c r="D59" s="51" t="s">
        <v>94</v>
      </c>
      <c r="E59" s="91">
        <v>0.85899999999999999</v>
      </c>
      <c r="F59" s="91">
        <v>0</v>
      </c>
      <c r="G59" s="91">
        <v>0.85899999999999999</v>
      </c>
      <c r="H59" s="51" t="s">
        <v>106</v>
      </c>
      <c r="I59" s="52" t="s">
        <v>104</v>
      </c>
      <c r="J59" s="51" t="s">
        <v>107</v>
      </c>
    </row>
    <row r="60" spans="1:12" ht="72.75" customHeight="1" x14ac:dyDescent="0.15">
      <c r="A60" s="53"/>
      <c r="B60" s="177" t="s">
        <v>110</v>
      </c>
      <c r="C60" s="178"/>
      <c r="D60" s="51" t="s">
        <v>94</v>
      </c>
      <c r="E60" s="91">
        <v>0.72299999999999998</v>
      </c>
      <c r="F60" s="91">
        <v>0</v>
      </c>
      <c r="G60" s="91">
        <v>0.72299999999999998</v>
      </c>
      <c r="H60" s="51" t="s">
        <v>106</v>
      </c>
      <c r="I60" s="52" t="s">
        <v>111</v>
      </c>
      <c r="J60" s="51" t="s">
        <v>107</v>
      </c>
    </row>
    <row r="61" spans="1:12" ht="135" x14ac:dyDescent="0.15">
      <c r="A61" s="53" t="s">
        <v>112</v>
      </c>
      <c r="B61" s="177" t="s">
        <v>113</v>
      </c>
      <c r="C61" s="178"/>
      <c r="D61" s="51" t="s">
        <v>114</v>
      </c>
      <c r="E61" s="91">
        <v>6.2E-2</v>
      </c>
      <c r="F61" s="91">
        <v>8.9999999999999993E-3</v>
      </c>
      <c r="G61" s="91">
        <v>5.2999999999999999E-2</v>
      </c>
      <c r="H61" s="51" t="s">
        <v>115</v>
      </c>
      <c r="I61" s="52" t="s">
        <v>116</v>
      </c>
      <c r="J61" s="51" t="s">
        <v>117</v>
      </c>
    </row>
    <row r="62" spans="1:12" ht="90" x14ac:dyDescent="0.15">
      <c r="A62" s="53"/>
      <c r="B62" s="177" t="s">
        <v>118</v>
      </c>
      <c r="C62" s="178"/>
      <c r="D62" s="51" t="s">
        <v>114</v>
      </c>
      <c r="E62" s="91">
        <v>5.3999999999999999E-2</v>
      </c>
      <c r="F62" s="91">
        <v>8.9999999999999993E-3</v>
      </c>
      <c r="G62" s="91">
        <v>4.4999999999999998E-2</v>
      </c>
      <c r="H62" s="51" t="s">
        <v>115</v>
      </c>
      <c r="I62" s="52" t="s">
        <v>119</v>
      </c>
      <c r="J62" s="51" t="s">
        <v>117</v>
      </c>
    </row>
    <row r="63" spans="1:12" ht="101.25" x14ac:dyDescent="0.15">
      <c r="A63" s="53"/>
      <c r="B63" s="177" t="s">
        <v>120</v>
      </c>
      <c r="C63" s="178"/>
      <c r="D63" s="51" t="s">
        <v>114</v>
      </c>
      <c r="E63" s="91">
        <v>3.5000000000000003E-2</v>
      </c>
      <c r="F63" s="91">
        <v>6.0000000000000001E-3</v>
      </c>
      <c r="G63" s="91">
        <v>2.9000000000000001E-2</v>
      </c>
      <c r="H63" s="51" t="s">
        <v>115</v>
      </c>
      <c r="I63" s="52" t="s">
        <v>121</v>
      </c>
      <c r="J63" s="51" t="s">
        <v>117</v>
      </c>
    </row>
    <row r="64" spans="1:12" ht="112.5" x14ac:dyDescent="0.15">
      <c r="A64" s="53"/>
      <c r="B64" s="177" t="s">
        <v>122</v>
      </c>
      <c r="C64" s="178"/>
      <c r="D64" s="51" t="s">
        <v>114</v>
      </c>
      <c r="E64" s="91">
        <v>0.55600000000000005</v>
      </c>
      <c r="F64" s="91">
        <v>6.0000000000000001E-3</v>
      </c>
      <c r="G64" s="91">
        <v>0.55000000000000004</v>
      </c>
      <c r="H64" s="51" t="s">
        <v>115</v>
      </c>
      <c r="I64" s="52" t="s">
        <v>123</v>
      </c>
      <c r="J64" s="51" t="s">
        <v>117</v>
      </c>
    </row>
    <row r="65" spans="1:10" ht="101.25" x14ac:dyDescent="0.15">
      <c r="A65" s="53"/>
      <c r="B65" s="177" t="s">
        <v>124</v>
      </c>
      <c r="C65" s="178"/>
      <c r="D65" s="51" t="s">
        <v>114</v>
      </c>
      <c r="E65" s="91">
        <v>7.6999999999999999E-2</v>
      </c>
      <c r="F65" s="91">
        <v>8.9999999999999993E-3</v>
      </c>
      <c r="G65" s="91">
        <v>6.8000000000000005E-2</v>
      </c>
      <c r="H65" s="51" t="s">
        <v>115</v>
      </c>
      <c r="I65" s="52" t="s">
        <v>125</v>
      </c>
      <c r="J65" s="51" t="s">
        <v>117</v>
      </c>
    </row>
    <row r="66" spans="1:10" ht="22.5" customHeight="1" x14ac:dyDescent="0.15">
      <c r="A66" s="185" t="s">
        <v>126</v>
      </c>
      <c r="B66" s="185"/>
      <c r="C66" s="185"/>
      <c r="D66" s="185"/>
      <c r="E66" s="185"/>
      <c r="F66" s="185"/>
      <c r="G66" s="185"/>
      <c r="H66" s="185"/>
      <c r="I66" s="185"/>
      <c r="J66" s="185"/>
    </row>
    <row r="67" spans="1:10" ht="108" customHeight="1" x14ac:dyDescent="0.15">
      <c r="A67" s="53"/>
      <c r="B67" s="92" t="s">
        <v>127</v>
      </c>
      <c r="C67" s="93"/>
      <c r="D67" s="51"/>
      <c r="E67" s="51" t="s">
        <v>128</v>
      </c>
      <c r="F67" s="51" t="s">
        <v>129</v>
      </c>
      <c r="G67" s="101">
        <v>5.8000000000000003E-2</v>
      </c>
      <c r="H67" s="84" t="s">
        <v>422</v>
      </c>
      <c r="I67" s="84" t="s">
        <v>423</v>
      </c>
      <c r="J67" s="79" t="s">
        <v>79</v>
      </c>
    </row>
    <row r="68" spans="1:10" ht="56.25" x14ac:dyDescent="0.15">
      <c r="A68" s="53"/>
      <c r="B68" s="92" t="s">
        <v>132</v>
      </c>
      <c r="C68" s="93"/>
      <c r="D68" s="51" t="s">
        <v>133</v>
      </c>
      <c r="E68" s="89">
        <v>0.52300000000000002</v>
      </c>
      <c r="F68" s="89">
        <v>0.45400000000000001</v>
      </c>
      <c r="G68" s="101">
        <v>6.9000000000000006E-2</v>
      </c>
      <c r="H68" s="84" t="s">
        <v>422</v>
      </c>
      <c r="I68" s="52" t="s">
        <v>425</v>
      </c>
      <c r="J68" s="79" t="s">
        <v>79</v>
      </c>
    </row>
    <row r="69" spans="1:10" ht="67.5" x14ac:dyDescent="0.15">
      <c r="A69" s="53"/>
      <c r="B69" s="92" t="s">
        <v>135</v>
      </c>
      <c r="C69" s="93"/>
      <c r="D69" s="51" t="s">
        <v>133</v>
      </c>
      <c r="E69" s="89">
        <v>0.42699999999999999</v>
      </c>
      <c r="F69" s="89">
        <v>0.36899999999999999</v>
      </c>
      <c r="G69" s="101">
        <v>5.8000000000000003E-2</v>
      </c>
      <c r="H69" s="84" t="s">
        <v>422</v>
      </c>
      <c r="I69" s="52" t="s">
        <v>496</v>
      </c>
      <c r="J69" s="79" t="s">
        <v>79</v>
      </c>
    </row>
    <row r="70" spans="1:10" ht="45" x14ac:dyDescent="0.15">
      <c r="A70" s="53"/>
      <c r="B70" s="92" t="s">
        <v>137</v>
      </c>
      <c r="C70" s="93"/>
      <c r="D70" s="51" t="s">
        <v>133</v>
      </c>
      <c r="E70" s="51">
        <v>0</v>
      </c>
      <c r="F70" s="51">
        <v>0</v>
      </c>
      <c r="G70" s="51">
        <v>0</v>
      </c>
      <c r="H70" s="52" t="s">
        <v>422</v>
      </c>
      <c r="I70" s="52" t="s">
        <v>428</v>
      </c>
      <c r="J70" s="51" t="s">
        <v>107</v>
      </c>
    </row>
    <row r="71" spans="1:10" ht="45" x14ac:dyDescent="0.15">
      <c r="A71" s="53"/>
      <c r="B71" s="92" t="s">
        <v>139</v>
      </c>
      <c r="C71" s="93"/>
      <c r="D71" s="51" t="s">
        <v>133</v>
      </c>
      <c r="E71" s="51">
        <v>0</v>
      </c>
      <c r="F71" s="51">
        <v>0</v>
      </c>
      <c r="G71" s="51">
        <v>0</v>
      </c>
      <c r="H71" s="52" t="s">
        <v>422</v>
      </c>
      <c r="I71" s="52" t="s">
        <v>429</v>
      </c>
      <c r="J71" s="51" t="s">
        <v>107</v>
      </c>
    </row>
    <row r="72" spans="1:10" ht="45" x14ac:dyDescent="0.15">
      <c r="A72" s="53"/>
      <c r="B72" s="92" t="s">
        <v>141</v>
      </c>
      <c r="C72" s="93"/>
      <c r="D72" s="51" t="s">
        <v>133</v>
      </c>
      <c r="E72" s="51">
        <v>0</v>
      </c>
      <c r="F72" s="51">
        <v>0</v>
      </c>
      <c r="G72" s="51">
        <v>0</v>
      </c>
      <c r="H72" s="52" t="s">
        <v>422</v>
      </c>
      <c r="I72" s="84" t="s">
        <v>430</v>
      </c>
      <c r="J72" s="79" t="s">
        <v>79</v>
      </c>
    </row>
    <row r="73" spans="1:10" ht="101.25" x14ac:dyDescent="0.15">
      <c r="A73" s="53"/>
      <c r="B73" s="92" t="s">
        <v>143</v>
      </c>
      <c r="C73" s="93"/>
      <c r="D73" s="51" t="s">
        <v>133</v>
      </c>
      <c r="E73" s="79">
        <v>4.3999999999999997E-2</v>
      </c>
      <c r="F73" s="51">
        <v>0</v>
      </c>
      <c r="G73" s="79">
        <v>4.3999999999999997E-2</v>
      </c>
      <c r="H73" s="84" t="s">
        <v>422</v>
      </c>
      <c r="I73" s="84" t="s">
        <v>431</v>
      </c>
      <c r="J73" s="79" t="s">
        <v>79</v>
      </c>
    </row>
    <row r="74" spans="1:10" ht="22.5" customHeight="1" x14ac:dyDescent="0.15">
      <c r="A74" s="185" t="s">
        <v>145</v>
      </c>
      <c r="B74" s="185"/>
      <c r="C74" s="185"/>
      <c r="D74" s="185"/>
      <c r="E74" s="185"/>
      <c r="F74" s="185"/>
      <c r="G74" s="185"/>
      <c r="H74" s="185"/>
      <c r="I74" s="185"/>
      <c r="J74" s="185"/>
    </row>
    <row r="75" spans="1:10" ht="107.25" customHeight="1" x14ac:dyDescent="0.15">
      <c r="A75" s="53"/>
      <c r="B75" s="186" t="s">
        <v>146</v>
      </c>
      <c r="C75" s="187"/>
      <c r="D75" s="51" t="s">
        <v>97</v>
      </c>
      <c r="E75" s="79">
        <v>26.84</v>
      </c>
      <c r="F75" s="98">
        <v>23.4</v>
      </c>
      <c r="G75" s="51">
        <v>3.44</v>
      </c>
      <c r="H75" s="84" t="s">
        <v>432</v>
      </c>
      <c r="I75" s="100" t="s">
        <v>497</v>
      </c>
      <c r="J75" s="79" t="s">
        <v>79</v>
      </c>
    </row>
    <row r="76" spans="1:10" ht="45" x14ac:dyDescent="0.15">
      <c r="A76" s="53"/>
      <c r="B76" s="186" t="s">
        <v>149</v>
      </c>
      <c r="C76" s="187"/>
      <c r="D76" s="51" t="s">
        <v>97</v>
      </c>
      <c r="E76" s="51">
        <v>8.8000000000000007</v>
      </c>
      <c r="F76" s="51">
        <v>7.9</v>
      </c>
      <c r="G76" s="51">
        <v>0.9</v>
      </c>
      <c r="H76" s="52" t="s">
        <v>150</v>
      </c>
      <c r="I76" s="52" t="s">
        <v>151</v>
      </c>
      <c r="J76" s="51" t="s">
        <v>152</v>
      </c>
    </row>
    <row r="77" spans="1:10" ht="22.5" customHeight="1" x14ac:dyDescent="0.15">
      <c r="A77" s="94" t="s">
        <v>153</v>
      </c>
      <c r="B77" s="94"/>
      <c r="C77" s="94"/>
      <c r="D77" s="94"/>
      <c r="E77" s="94"/>
      <c r="F77" s="94"/>
      <c r="G77" s="94"/>
      <c r="H77" s="94"/>
      <c r="I77" s="94"/>
      <c r="J77" s="94"/>
    </row>
    <row r="78" spans="1:10" ht="72" customHeight="1" x14ac:dyDescent="0.15">
      <c r="A78" s="51" t="s">
        <v>154</v>
      </c>
      <c r="B78" s="52" t="s">
        <v>155</v>
      </c>
      <c r="C78" s="52" t="s">
        <v>156</v>
      </c>
      <c r="D78" s="52" t="s">
        <v>157</v>
      </c>
      <c r="E78" s="88">
        <v>0.193</v>
      </c>
      <c r="F78" s="88">
        <v>0.14499999999999999</v>
      </c>
      <c r="G78" s="88">
        <v>4.9000000000000002E-2</v>
      </c>
      <c r="H78" s="51" t="s">
        <v>158</v>
      </c>
      <c r="I78" s="84" t="s">
        <v>434</v>
      </c>
      <c r="J78" s="79" t="s">
        <v>79</v>
      </c>
    </row>
    <row r="79" spans="1:10" ht="90" x14ac:dyDescent="0.15">
      <c r="A79" s="51"/>
      <c r="B79" s="52" t="s">
        <v>10</v>
      </c>
      <c r="C79" s="52" t="s">
        <v>160</v>
      </c>
      <c r="D79" s="52" t="s">
        <v>157</v>
      </c>
      <c r="E79" s="88">
        <v>0.17399999999999999</v>
      </c>
      <c r="F79" s="88">
        <v>0.13400000000000001</v>
      </c>
      <c r="G79" s="88">
        <v>0.04</v>
      </c>
      <c r="H79" s="51" t="s">
        <v>158</v>
      </c>
      <c r="I79" s="84" t="s">
        <v>435</v>
      </c>
      <c r="J79" s="79" t="s">
        <v>79</v>
      </c>
    </row>
    <row r="80" spans="1:10" ht="90" x14ac:dyDescent="0.15">
      <c r="A80" s="51"/>
      <c r="B80" s="52" t="s">
        <v>10</v>
      </c>
      <c r="C80" s="52" t="s">
        <v>162</v>
      </c>
      <c r="D80" s="52" t="s">
        <v>157</v>
      </c>
      <c r="E80" s="88">
        <v>0.20399999999999999</v>
      </c>
      <c r="F80" s="88">
        <v>0.157</v>
      </c>
      <c r="G80" s="88">
        <v>4.7E-2</v>
      </c>
      <c r="H80" s="51" t="s">
        <v>158</v>
      </c>
      <c r="I80" s="84" t="s">
        <v>436</v>
      </c>
      <c r="J80" s="79" t="s">
        <v>79</v>
      </c>
    </row>
    <row r="81" spans="1:10" ht="78.75" customHeight="1" x14ac:dyDescent="0.15">
      <c r="A81" s="51"/>
      <c r="B81" s="52" t="s">
        <v>10</v>
      </c>
      <c r="C81" s="52" t="s">
        <v>164</v>
      </c>
      <c r="D81" s="52" t="s">
        <v>157</v>
      </c>
      <c r="E81" s="88">
        <v>0.218</v>
      </c>
      <c r="F81" s="88">
        <v>0.16700000000000001</v>
      </c>
      <c r="G81" s="88">
        <v>0.05</v>
      </c>
      <c r="H81" s="51" t="s">
        <v>158</v>
      </c>
      <c r="I81" s="84" t="s">
        <v>437</v>
      </c>
      <c r="J81" s="79" t="s">
        <v>79</v>
      </c>
    </row>
    <row r="82" spans="1:10" ht="90" x14ac:dyDescent="0.15">
      <c r="A82" s="51"/>
      <c r="B82" s="52" t="s">
        <v>10</v>
      </c>
      <c r="C82" s="52" t="s">
        <v>166</v>
      </c>
      <c r="D82" s="52" t="s">
        <v>157</v>
      </c>
      <c r="E82" s="88">
        <v>0.14399999999999999</v>
      </c>
      <c r="F82" s="88">
        <v>0.111</v>
      </c>
      <c r="G82" s="88">
        <v>3.3000000000000002E-2</v>
      </c>
      <c r="H82" s="51" t="s">
        <v>158</v>
      </c>
      <c r="I82" s="84" t="s">
        <v>438</v>
      </c>
      <c r="J82" s="79" t="s">
        <v>79</v>
      </c>
    </row>
    <row r="83" spans="1:10" ht="101.25" x14ac:dyDescent="0.15">
      <c r="A83" s="51"/>
      <c r="B83" s="52" t="s">
        <v>10</v>
      </c>
      <c r="C83" s="52" t="s">
        <v>168</v>
      </c>
      <c r="D83" s="52" t="s">
        <v>157</v>
      </c>
      <c r="E83" s="88">
        <v>0.128</v>
      </c>
      <c r="F83" s="88"/>
      <c r="G83" s="88"/>
      <c r="H83" s="51" t="s">
        <v>158</v>
      </c>
      <c r="I83" s="84" t="s">
        <v>439</v>
      </c>
      <c r="J83" s="79" t="s">
        <v>79</v>
      </c>
    </row>
    <row r="84" spans="1:10" ht="90" x14ac:dyDescent="0.15">
      <c r="A84" s="51"/>
      <c r="B84" s="52" t="s">
        <v>30</v>
      </c>
      <c r="C84" s="52" t="s">
        <v>160</v>
      </c>
      <c r="D84" s="52" t="s">
        <v>157</v>
      </c>
      <c r="E84" s="88">
        <v>0.16600000000000001</v>
      </c>
      <c r="F84" s="88">
        <v>0.126</v>
      </c>
      <c r="G84" s="88">
        <v>0.04</v>
      </c>
      <c r="H84" s="51" t="s">
        <v>158</v>
      </c>
      <c r="I84" s="84" t="s">
        <v>440</v>
      </c>
      <c r="J84" s="79" t="s">
        <v>79</v>
      </c>
    </row>
    <row r="85" spans="1:10" ht="90" x14ac:dyDescent="0.15">
      <c r="A85" s="51"/>
      <c r="B85" s="52" t="s">
        <v>30</v>
      </c>
      <c r="C85" s="52" t="s">
        <v>162</v>
      </c>
      <c r="D85" s="52" t="s">
        <v>157</v>
      </c>
      <c r="E85" s="88">
        <v>0.18</v>
      </c>
      <c r="F85" s="88">
        <v>0.13600000000000001</v>
      </c>
      <c r="G85" s="88">
        <v>4.2999999999999997E-2</v>
      </c>
      <c r="H85" s="51" t="s">
        <v>158</v>
      </c>
      <c r="I85" s="84" t="s">
        <v>441</v>
      </c>
      <c r="J85" s="79" t="s">
        <v>79</v>
      </c>
    </row>
    <row r="86" spans="1:10" ht="90" x14ac:dyDescent="0.15">
      <c r="A86" s="51"/>
      <c r="B86" s="52" t="s">
        <v>30</v>
      </c>
      <c r="C86" s="52" t="s">
        <v>164</v>
      </c>
      <c r="D86" s="52" t="s">
        <v>157</v>
      </c>
      <c r="E86" s="88">
        <v>0.20300000000000001</v>
      </c>
      <c r="F86" s="88">
        <v>0.154</v>
      </c>
      <c r="G86" s="88">
        <v>4.9000000000000002E-2</v>
      </c>
      <c r="H86" s="51" t="s">
        <v>158</v>
      </c>
      <c r="I86" s="84" t="s">
        <v>442</v>
      </c>
      <c r="J86" s="79" t="s">
        <v>79</v>
      </c>
    </row>
    <row r="87" spans="1:10" ht="45" x14ac:dyDescent="0.15">
      <c r="A87" s="51"/>
      <c r="B87" s="52" t="s">
        <v>30</v>
      </c>
      <c r="C87" s="52" t="s">
        <v>166</v>
      </c>
      <c r="D87" s="52" t="s">
        <v>157</v>
      </c>
      <c r="E87" s="88">
        <v>0.15</v>
      </c>
      <c r="F87" s="88">
        <v>0.115</v>
      </c>
      <c r="G87" s="88">
        <v>3.5000000000000003E-2</v>
      </c>
      <c r="H87" s="51" t="s">
        <v>158</v>
      </c>
      <c r="I87" s="84" t="s">
        <v>443</v>
      </c>
      <c r="J87" s="79" t="s">
        <v>79</v>
      </c>
    </row>
    <row r="88" spans="1:10" ht="112.5" x14ac:dyDescent="0.15">
      <c r="A88" s="51"/>
      <c r="B88" s="52" t="s">
        <v>49</v>
      </c>
      <c r="C88" s="52" t="s">
        <v>160</v>
      </c>
      <c r="D88" s="52" t="s">
        <v>157</v>
      </c>
      <c r="E88" s="88">
        <v>0.14499999999999999</v>
      </c>
      <c r="F88" s="88">
        <v>0.13200000000000001</v>
      </c>
      <c r="G88" s="88">
        <v>1.2999999999999999E-2</v>
      </c>
      <c r="H88" s="51" t="s">
        <v>158</v>
      </c>
      <c r="I88" s="84" t="s">
        <v>444</v>
      </c>
      <c r="J88" s="79" t="s">
        <v>79</v>
      </c>
    </row>
    <row r="89" spans="1:10" ht="90" x14ac:dyDescent="0.15">
      <c r="A89" s="51"/>
      <c r="B89" s="52" t="s">
        <v>49</v>
      </c>
      <c r="C89" s="52" t="s">
        <v>162</v>
      </c>
      <c r="D89" s="52" t="s">
        <v>157</v>
      </c>
      <c r="E89" s="88">
        <v>0.152</v>
      </c>
      <c r="F89" s="88">
        <v>0.13800000000000001</v>
      </c>
      <c r="G89" s="88">
        <v>1.4E-2</v>
      </c>
      <c r="H89" s="51" t="s">
        <v>158</v>
      </c>
      <c r="I89" s="84" t="s">
        <v>445</v>
      </c>
      <c r="J89" s="79" t="s">
        <v>79</v>
      </c>
    </row>
    <row r="90" spans="1:10" ht="78.75" x14ac:dyDescent="0.15">
      <c r="A90" s="51"/>
      <c r="B90" s="52" t="s">
        <v>177</v>
      </c>
      <c r="C90" s="52" t="s">
        <v>160</v>
      </c>
      <c r="D90" s="52" t="s">
        <v>157</v>
      </c>
      <c r="E90" s="88">
        <v>0.129</v>
      </c>
      <c r="F90" s="88">
        <v>0.112</v>
      </c>
      <c r="G90" s="88">
        <v>1.7000000000000001E-2</v>
      </c>
      <c r="H90" s="51" t="s">
        <v>158</v>
      </c>
      <c r="I90" s="84" t="s">
        <v>446</v>
      </c>
      <c r="J90" s="79" t="s">
        <v>79</v>
      </c>
    </row>
    <row r="91" spans="1:10" ht="67.5" x14ac:dyDescent="0.15">
      <c r="A91" s="51"/>
      <c r="B91" s="52" t="s">
        <v>177</v>
      </c>
      <c r="C91" s="52" t="s">
        <v>162</v>
      </c>
      <c r="D91" s="52" t="s">
        <v>157</v>
      </c>
      <c r="E91" s="88">
        <v>0.13600000000000001</v>
      </c>
      <c r="F91" s="88">
        <v>0.11799999999999999</v>
      </c>
      <c r="G91" s="88">
        <v>1.7999999999999999E-2</v>
      </c>
      <c r="H91" s="51" t="s">
        <v>158</v>
      </c>
      <c r="I91" s="84" t="s">
        <v>447</v>
      </c>
      <c r="J91" s="79" t="s">
        <v>79</v>
      </c>
    </row>
    <row r="92" spans="1:10" ht="78.75" x14ac:dyDescent="0.15">
      <c r="A92" s="51"/>
      <c r="B92" s="52" t="s">
        <v>177</v>
      </c>
      <c r="C92" s="52" t="s">
        <v>164</v>
      </c>
      <c r="D92" s="52" t="s">
        <v>157</v>
      </c>
      <c r="E92" s="88">
        <v>0.17</v>
      </c>
      <c r="F92" s="88">
        <v>0.14699999999999999</v>
      </c>
      <c r="G92" s="88">
        <v>2.3E-2</v>
      </c>
      <c r="H92" s="51" t="s">
        <v>158</v>
      </c>
      <c r="I92" s="84" t="s">
        <v>448</v>
      </c>
      <c r="J92" s="79" t="s">
        <v>79</v>
      </c>
    </row>
    <row r="93" spans="1:10" ht="90" x14ac:dyDescent="0.15">
      <c r="A93" s="51"/>
      <c r="B93" s="52" t="s">
        <v>181</v>
      </c>
      <c r="C93" s="52" t="s">
        <v>182</v>
      </c>
      <c r="D93" s="52" t="s">
        <v>157</v>
      </c>
      <c r="E93" s="88">
        <v>5.3999999999999999E-2</v>
      </c>
      <c r="F93" s="88">
        <v>7.0000000000000001E-3</v>
      </c>
      <c r="G93" s="88">
        <v>4.7E-2</v>
      </c>
      <c r="H93" s="51" t="s">
        <v>158</v>
      </c>
      <c r="I93" s="84" t="s">
        <v>449</v>
      </c>
      <c r="J93" s="79" t="s">
        <v>79</v>
      </c>
    </row>
    <row r="94" spans="1:10" ht="90" x14ac:dyDescent="0.15">
      <c r="A94" s="51"/>
      <c r="B94" s="52" t="s">
        <v>184</v>
      </c>
      <c r="C94" s="52" t="s">
        <v>182</v>
      </c>
      <c r="D94" s="52" t="s">
        <v>157</v>
      </c>
      <c r="E94" s="88">
        <v>9.0999999999999998E-2</v>
      </c>
      <c r="F94" s="88">
        <v>3.7999999999999999E-2</v>
      </c>
      <c r="G94" s="88">
        <v>5.2999999999999999E-2</v>
      </c>
      <c r="H94" s="51" t="s">
        <v>158</v>
      </c>
      <c r="I94" s="84" t="s">
        <v>450</v>
      </c>
      <c r="J94" s="79" t="s">
        <v>79</v>
      </c>
    </row>
    <row r="95" spans="1:10" ht="90" x14ac:dyDescent="0.15">
      <c r="A95" s="51"/>
      <c r="B95" s="52" t="s">
        <v>186</v>
      </c>
      <c r="C95" s="52" t="s">
        <v>182</v>
      </c>
      <c r="D95" s="52" t="s">
        <v>157</v>
      </c>
      <c r="E95" s="88">
        <v>2.7E-2</v>
      </c>
      <c r="F95" s="88">
        <v>2E-3</v>
      </c>
      <c r="G95" s="88">
        <v>2.5000000000000001E-2</v>
      </c>
      <c r="H95" s="51" t="s">
        <v>158</v>
      </c>
      <c r="I95" s="84" t="s">
        <v>451</v>
      </c>
      <c r="J95" s="79" t="s">
        <v>79</v>
      </c>
    </row>
    <row r="96" spans="1:10" ht="90" x14ac:dyDescent="0.15">
      <c r="A96" s="51"/>
      <c r="B96" s="52" t="s">
        <v>188</v>
      </c>
      <c r="C96" s="52" t="s">
        <v>182</v>
      </c>
      <c r="D96" s="52" t="s">
        <v>157</v>
      </c>
      <c r="E96" s="88">
        <v>1.7999999999999999E-2</v>
      </c>
      <c r="F96" s="88">
        <v>2E-3</v>
      </c>
      <c r="G96" s="88">
        <v>1.6E-2</v>
      </c>
      <c r="H96" s="51" t="s">
        <v>158</v>
      </c>
      <c r="I96" s="84" t="s">
        <v>452</v>
      </c>
      <c r="J96" s="79" t="s">
        <v>79</v>
      </c>
    </row>
    <row r="97" spans="1:10" ht="67.5" x14ac:dyDescent="0.15">
      <c r="A97" s="51"/>
      <c r="B97" s="52" t="s">
        <v>190</v>
      </c>
      <c r="C97" s="52" t="s">
        <v>182</v>
      </c>
      <c r="D97" s="52" t="s">
        <v>157</v>
      </c>
      <c r="E97" s="91">
        <v>0.112</v>
      </c>
      <c r="F97" s="91">
        <v>0</v>
      </c>
      <c r="G97" s="91">
        <v>0.112</v>
      </c>
      <c r="H97" s="51" t="s">
        <v>191</v>
      </c>
      <c r="I97" s="52" t="s">
        <v>453</v>
      </c>
      <c r="J97" s="51" t="s">
        <v>117</v>
      </c>
    </row>
    <row r="98" spans="1:10" ht="67.5" x14ac:dyDescent="0.15">
      <c r="A98" s="51"/>
      <c r="B98" s="52" t="s">
        <v>53</v>
      </c>
      <c r="C98" s="52" t="s">
        <v>182</v>
      </c>
      <c r="D98" s="52" t="s">
        <v>157</v>
      </c>
      <c r="E98" s="91">
        <v>7.0000000000000001E-3</v>
      </c>
      <c r="F98" s="91">
        <v>0</v>
      </c>
      <c r="G98" s="91">
        <v>7.0000000000000001E-3</v>
      </c>
      <c r="H98" s="51" t="s">
        <v>191</v>
      </c>
      <c r="I98" s="52" t="s">
        <v>453</v>
      </c>
      <c r="J98" s="51" t="s">
        <v>107</v>
      </c>
    </row>
    <row r="99" spans="1:10" ht="112.5" x14ac:dyDescent="0.15">
      <c r="A99" s="51"/>
      <c r="B99" s="52" t="s">
        <v>226</v>
      </c>
      <c r="C99" s="52" t="s">
        <v>132</v>
      </c>
      <c r="D99" s="52" t="s">
        <v>157</v>
      </c>
      <c r="E99" s="88">
        <v>0.104</v>
      </c>
      <c r="F99" s="88">
        <v>0</v>
      </c>
      <c r="G99" s="88">
        <v>0.104</v>
      </c>
      <c r="H99" s="51" t="s">
        <v>158</v>
      </c>
      <c r="I99" s="84" t="s">
        <v>498</v>
      </c>
      <c r="J99" s="79" t="s">
        <v>79</v>
      </c>
    </row>
    <row r="100" spans="1:10" ht="112.5" x14ac:dyDescent="0.15">
      <c r="A100" s="51"/>
      <c r="B100" s="52" t="s">
        <v>226</v>
      </c>
      <c r="C100" s="52" t="s">
        <v>195</v>
      </c>
      <c r="D100" s="52" t="s">
        <v>157</v>
      </c>
      <c r="E100" s="88">
        <v>8.5000000000000006E-2</v>
      </c>
      <c r="F100" s="88">
        <v>0</v>
      </c>
      <c r="G100" s="88">
        <v>8.5000000000000006E-2</v>
      </c>
      <c r="H100" s="51" t="s">
        <v>158</v>
      </c>
      <c r="I100" s="84" t="s">
        <v>499</v>
      </c>
      <c r="J100" s="79" t="s">
        <v>79</v>
      </c>
    </row>
    <row r="101" spans="1:10" ht="112.5" x14ac:dyDescent="0.15">
      <c r="A101" s="51"/>
      <c r="B101" s="52" t="s">
        <v>226</v>
      </c>
      <c r="C101" s="52" t="s">
        <v>197</v>
      </c>
      <c r="D101" s="52" t="s">
        <v>157</v>
      </c>
      <c r="E101" s="88">
        <v>3.0000000000000001E-3</v>
      </c>
      <c r="F101" s="88">
        <v>0</v>
      </c>
      <c r="G101" s="88">
        <v>3.0000000000000001E-3</v>
      </c>
      <c r="H101" s="51" t="s">
        <v>158</v>
      </c>
      <c r="I101" s="84" t="s">
        <v>500</v>
      </c>
      <c r="J101" s="79" t="s">
        <v>79</v>
      </c>
    </row>
    <row r="102" spans="1:10" ht="22.5" x14ac:dyDescent="0.15">
      <c r="A102" s="51" t="s">
        <v>203</v>
      </c>
      <c r="B102" s="52" t="s">
        <v>226</v>
      </c>
      <c r="C102" s="52" t="s">
        <v>132</v>
      </c>
      <c r="D102" s="52" t="s">
        <v>157</v>
      </c>
      <c r="E102" s="91">
        <v>6.0000000000000001E-3</v>
      </c>
      <c r="F102" s="91">
        <v>0</v>
      </c>
      <c r="G102" s="91">
        <v>6.0000000000000001E-3</v>
      </c>
      <c r="H102" s="51" t="s">
        <v>101</v>
      </c>
      <c r="I102" s="52" t="s">
        <v>501</v>
      </c>
      <c r="J102" s="51" t="s">
        <v>107</v>
      </c>
    </row>
    <row r="103" spans="1:10" ht="22.5" x14ac:dyDescent="0.15">
      <c r="A103" s="51" t="s">
        <v>205</v>
      </c>
      <c r="B103" s="52"/>
      <c r="C103" s="52" t="s">
        <v>30</v>
      </c>
      <c r="D103" s="52" t="s">
        <v>157</v>
      </c>
      <c r="E103" s="91">
        <v>0.29799999999999999</v>
      </c>
      <c r="F103" s="91">
        <v>0.24</v>
      </c>
      <c r="G103" s="91">
        <v>5.8000000000000003E-2</v>
      </c>
      <c r="H103" s="51" t="s">
        <v>101</v>
      </c>
      <c r="I103" s="52" t="s">
        <v>206</v>
      </c>
      <c r="J103" s="51" t="s">
        <v>502</v>
      </c>
    </row>
    <row r="104" spans="1:10" ht="22.5" x14ac:dyDescent="0.15">
      <c r="A104" s="51" t="s">
        <v>503</v>
      </c>
      <c r="B104" s="52"/>
      <c r="C104" s="52" t="s">
        <v>10</v>
      </c>
      <c r="D104" s="52" t="s">
        <v>157</v>
      </c>
      <c r="E104" s="91">
        <v>0.312</v>
      </c>
      <c r="F104" s="91">
        <v>0.252</v>
      </c>
      <c r="G104" s="91">
        <v>0.06</v>
      </c>
      <c r="H104" s="51" t="s">
        <v>101</v>
      </c>
      <c r="I104" s="52" t="s">
        <v>206</v>
      </c>
      <c r="J104" s="51" t="s">
        <v>502</v>
      </c>
    </row>
    <row r="105" spans="1:10" ht="22.5" x14ac:dyDescent="0.15">
      <c r="A105" s="51" t="s">
        <v>503</v>
      </c>
      <c r="B105" s="52"/>
      <c r="C105" s="52" t="s">
        <v>49</v>
      </c>
      <c r="D105" s="52" t="s">
        <v>157</v>
      </c>
      <c r="E105" s="91">
        <v>0.27400000000000002</v>
      </c>
      <c r="F105" s="91">
        <v>0.221</v>
      </c>
      <c r="G105" s="91">
        <v>5.2999999999999999E-2</v>
      </c>
      <c r="H105" s="51" t="s">
        <v>101</v>
      </c>
      <c r="I105" s="52" t="s">
        <v>206</v>
      </c>
      <c r="J105" s="51" t="s">
        <v>502</v>
      </c>
    </row>
    <row r="106" spans="1:10" ht="33.75" x14ac:dyDescent="0.15">
      <c r="A106" s="51" t="s">
        <v>504</v>
      </c>
      <c r="B106" s="52"/>
      <c r="C106" s="52" t="s">
        <v>30</v>
      </c>
      <c r="D106" s="52" t="s">
        <v>208</v>
      </c>
      <c r="E106" s="91">
        <v>3.3000000000000002E-2</v>
      </c>
      <c r="F106" s="91">
        <v>2.7E-2</v>
      </c>
      <c r="G106" s="91">
        <v>6.0000000000000001E-3</v>
      </c>
      <c r="H106" s="51" t="s">
        <v>101</v>
      </c>
      <c r="I106" s="52" t="s">
        <v>505</v>
      </c>
      <c r="J106" s="51" t="s">
        <v>502</v>
      </c>
    </row>
    <row r="107" spans="1:10" ht="22.5" x14ac:dyDescent="0.15">
      <c r="A107" s="51"/>
      <c r="B107" s="52"/>
      <c r="C107" s="52" t="s">
        <v>30</v>
      </c>
      <c r="D107" s="52" t="s">
        <v>157</v>
      </c>
      <c r="E107" s="91">
        <v>1.0429999999999999</v>
      </c>
      <c r="F107" s="91">
        <v>0.85299999999999998</v>
      </c>
      <c r="G107" s="91">
        <v>0.19</v>
      </c>
      <c r="H107" s="51" t="s">
        <v>101</v>
      </c>
      <c r="I107" s="52"/>
      <c r="J107" s="51" t="s">
        <v>502</v>
      </c>
    </row>
    <row r="108" spans="1:10" ht="33.75" customHeight="1" x14ac:dyDescent="0.15">
      <c r="A108" s="51" t="s">
        <v>217</v>
      </c>
      <c r="B108" s="186" t="s">
        <v>218</v>
      </c>
      <c r="C108" s="187"/>
      <c r="D108" s="52" t="s">
        <v>208</v>
      </c>
      <c r="E108" s="91">
        <v>1.4999999999999999E-2</v>
      </c>
      <c r="F108" s="91">
        <v>1.0999999999999999E-2</v>
      </c>
      <c r="G108" s="91">
        <v>4.0000000000000001E-3</v>
      </c>
      <c r="H108" s="51" t="s">
        <v>506</v>
      </c>
      <c r="I108" s="52" t="s">
        <v>507</v>
      </c>
      <c r="J108" s="51" t="s">
        <v>19</v>
      </c>
    </row>
    <row r="109" spans="1:10" ht="33.75" customHeight="1" x14ac:dyDescent="0.15">
      <c r="A109" s="51"/>
      <c r="B109" s="52" t="s">
        <v>220</v>
      </c>
      <c r="C109" s="51" t="s">
        <v>182</v>
      </c>
      <c r="D109" s="52" t="s">
        <v>208</v>
      </c>
      <c r="E109" s="51">
        <v>7.0999999999999994E-2</v>
      </c>
      <c r="F109" s="51">
        <v>5.1999999999999998E-2</v>
      </c>
      <c r="G109" s="51">
        <v>1.9E-2</v>
      </c>
      <c r="H109" s="51" t="s">
        <v>506</v>
      </c>
      <c r="I109" s="51" t="s">
        <v>508</v>
      </c>
      <c r="J109" s="51" t="s">
        <v>309</v>
      </c>
    </row>
    <row r="110" spans="1:10" ht="22.5" x14ac:dyDescent="0.15">
      <c r="A110" s="51" t="s">
        <v>222</v>
      </c>
      <c r="B110" s="186" t="s">
        <v>223</v>
      </c>
      <c r="C110" s="187"/>
      <c r="D110" s="52" t="s">
        <v>208</v>
      </c>
      <c r="E110" s="91">
        <v>2E-3</v>
      </c>
      <c r="F110" s="91">
        <v>2E-3</v>
      </c>
      <c r="G110" s="91">
        <v>1E-3</v>
      </c>
      <c r="H110" s="51" t="s">
        <v>506</v>
      </c>
      <c r="I110" s="52" t="s">
        <v>509</v>
      </c>
      <c r="J110" s="51" t="s">
        <v>19</v>
      </c>
    </row>
    <row r="111" spans="1:10" ht="22.5" x14ac:dyDescent="0.15">
      <c r="A111" s="51"/>
      <c r="B111" s="186" t="s">
        <v>510</v>
      </c>
      <c r="C111" s="187"/>
      <c r="D111" s="52" t="s">
        <v>208</v>
      </c>
      <c r="E111" s="91">
        <v>0.09</v>
      </c>
      <c r="F111" s="91">
        <v>6.9000000000000006E-2</v>
      </c>
      <c r="G111" s="91">
        <v>2.1999999999999999E-2</v>
      </c>
      <c r="H111" s="51" t="s">
        <v>506</v>
      </c>
      <c r="I111" s="52" t="s">
        <v>511</v>
      </c>
      <c r="J111" s="51" t="s">
        <v>19</v>
      </c>
    </row>
    <row r="112" spans="1:10" ht="33.75" x14ac:dyDescent="0.15">
      <c r="A112" s="51"/>
      <c r="B112" s="186" t="s">
        <v>512</v>
      </c>
      <c r="C112" s="187"/>
      <c r="D112" s="52" t="s">
        <v>208</v>
      </c>
      <c r="E112" s="91">
        <v>0</v>
      </c>
      <c r="F112" s="91">
        <v>0</v>
      </c>
      <c r="G112" s="91">
        <v>0</v>
      </c>
      <c r="H112" s="51" t="s">
        <v>506</v>
      </c>
      <c r="I112" s="52" t="s">
        <v>513</v>
      </c>
      <c r="J112" s="51" t="s">
        <v>19</v>
      </c>
    </row>
    <row r="113" spans="1:12" ht="67.5" x14ac:dyDescent="0.15">
      <c r="A113" s="51"/>
      <c r="B113" s="186" t="s">
        <v>514</v>
      </c>
      <c r="C113" s="187"/>
      <c r="D113" s="52" t="s">
        <v>208</v>
      </c>
      <c r="E113" s="91">
        <v>2.5999999999999999E-2</v>
      </c>
      <c r="F113" s="91">
        <v>0</v>
      </c>
      <c r="G113" s="91">
        <v>2.5999999999999999E-2</v>
      </c>
      <c r="H113" s="51" t="s">
        <v>515</v>
      </c>
      <c r="I113" s="52" t="s">
        <v>516</v>
      </c>
      <c r="J113" s="51" t="s">
        <v>517</v>
      </c>
    </row>
    <row r="114" spans="1:12" ht="22.5" x14ac:dyDescent="0.15">
      <c r="A114" s="51" t="s">
        <v>518</v>
      </c>
      <c r="B114" s="186" t="s">
        <v>232</v>
      </c>
      <c r="C114" s="187"/>
      <c r="D114" s="52" t="s">
        <v>208</v>
      </c>
      <c r="E114" s="91">
        <v>0.10299999999999999</v>
      </c>
      <c r="F114" s="91"/>
      <c r="G114" s="91"/>
      <c r="H114" s="51" t="s">
        <v>506</v>
      </c>
      <c r="I114" s="52" t="s">
        <v>519</v>
      </c>
      <c r="J114" s="51" t="s">
        <v>19</v>
      </c>
    </row>
    <row r="115" spans="1:12" ht="22.5" x14ac:dyDescent="0.15">
      <c r="A115" s="51"/>
      <c r="B115" s="186" t="s">
        <v>520</v>
      </c>
      <c r="C115" s="187"/>
      <c r="D115" s="52" t="s">
        <v>208</v>
      </c>
      <c r="E115" s="91">
        <v>0.129</v>
      </c>
      <c r="F115" s="91">
        <v>9.8000000000000004E-2</v>
      </c>
      <c r="G115" s="91">
        <v>3.1E-2</v>
      </c>
      <c r="H115" s="51" t="s">
        <v>506</v>
      </c>
      <c r="I115" s="52" t="s">
        <v>521</v>
      </c>
      <c r="J115" s="51" t="s">
        <v>19</v>
      </c>
    </row>
    <row r="116" spans="1:12" ht="33.75" x14ac:dyDescent="0.15">
      <c r="A116" s="51"/>
      <c r="B116" s="186" t="s">
        <v>522</v>
      </c>
      <c r="C116" s="187"/>
      <c r="D116" s="52" t="s">
        <v>208</v>
      </c>
      <c r="E116" s="91">
        <v>5.5E-2</v>
      </c>
      <c r="F116" s="91">
        <v>7.0000000000000001E-3</v>
      </c>
      <c r="G116" s="91">
        <v>4.8000000000000001E-2</v>
      </c>
      <c r="H116" s="51" t="s">
        <v>506</v>
      </c>
      <c r="I116" s="52" t="s">
        <v>523</v>
      </c>
      <c r="J116" s="51" t="s">
        <v>19</v>
      </c>
    </row>
    <row r="117" spans="1:12" ht="22.5" x14ac:dyDescent="0.15">
      <c r="A117" s="51"/>
      <c r="B117" s="186" t="s">
        <v>524</v>
      </c>
      <c r="C117" s="187"/>
      <c r="D117" s="52" t="s">
        <v>208</v>
      </c>
      <c r="E117" s="91">
        <v>0.11600000000000001</v>
      </c>
      <c r="F117" s="91">
        <v>0</v>
      </c>
      <c r="G117" s="91">
        <v>0.11600000000000001</v>
      </c>
      <c r="H117" s="51" t="s">
        <v>506</v>
      </c>
      <c r="I117" s="52" t="s">
        <v>525</v>
      </c>
      <c r="J117" s="51" t="s">
        <v>19</v>
      </c>
    </row>
    <row r="118" spans="1:12" ht="22.5" x14ac:dyDescent="0.15">
      <c r="A118" s="51"/>
      <c r="B118" s="186" t="s">
        <v>526</v>
      </c>
      <c r="C118" s="187"/>
      <c r="D118" s="52" t="s">
        <v>208</v>
      </c>
      <c r="E118" s="91">
        <v>0</v>
      </c>
      <c r="F118" s="91">
        <v>0</v>
      </c>
      <c r="G118" s="91">
        <v>0</v>
      </c>
      <c r="H118" s="51" t="s">
        <v>506</v>
      </c>
      <c r="I118" s="52" t="s">
        <v>237</v>
      </c>
      <c r="J118" s="51" t="s">
        <v>19</v>
      </c>
    </row>
    <row r="119" spans="1:12" ht="22.5" x14ac:dyDescent="0.15">
      <c r="A119" s="51" t="s">
        <v>238</v>
      </c>
      <c r="B119" s="186" t="s">
        <v>226</v>
      </c>
      <c r="C119" s="187"/>
      <c r="D119" s="52" t="s">
        <v>208</v>
      </c>
      <c r="E119" s="91">
        <v>0</v>
      </c>
      <c r="F119" s="91">
        <v>0</v>
      </c>
      <c r="G119" s="91">
        <v>0</v>
      </c>
      <c r="H119" s="51" t="s">
        <v>506</v>
      </c>
      <c r="I119" s="52" t="s">
        <v>237</v>
      </c>
      <c r="J119" s="51" t="s">
        <v>19</v>
      </c>
    </row>
    <row r="120" spans="1:12" ht="22.5" x14ac:dyDescent="0.15">
      <c r="A120" s="51" t="s">
        <v>240</v>
      </c>
      <c r="B120" s="186" t="s">
        <v>226</v>
      </c>
      <c r="C120" s="187"/>
      <c r="D120" s="52" t="s">
        <v>208</v>
      </c>
      <c r="E120" s="91">
        <v>0</v>
      </c>
      <c r="F120" s="91">
        <v>0</v>
      </c>
      <c r="G120" s="91">
        <v>0</v>
      </c>
      <c r="H120" s="51" t="s">
        <v>506</v>
      </c>
      <c r="I120" s="52" t="s">
        <v>237</v>
      </c>
      <c r="J120" s="51" t="s">
        <v>19</v>
      </c>
    </row>
    <row r="121" spans="1:12" ht="112.5" x14ac:dyDescent="0.15">
      <c r="A121" s="51" t="s">
        <v>244</v>
      </c>
      <c r="B121" s="52" t="s">
        <v>245</v>
      </c>
      <c r="C121" s="52" t="s">
        <v>246</v>
      </c>
      <c r="D121" s="52" t="s">
        <v>208</v>
      </c>
      <c r="E121" s="88">
        <v>0.23400000000000001</v>
      </c>
      <c r="F121" s="88">
        <v>0.20200000000000001</v>
      </c>
      <c r="G121" s="88">
        <v>3.2000000000000001E-2</v>
      </c>
      <c r="H121" s="79" t="s">
        <v>247</v>
      </c>
      <c r="I121" s="84" t="s">
        <v>248</v>
      </c>
      <c r="J121" s="79" t="s">
        <v>79</v>
      </c>
      <c r="L121" s="99"/>
    </row>
    <row r="122" spans="1:12" ht="112.5" x14ac:dyDescent="0.15">
      <c r="A122" s="51"/>
      <c r="B122" s="52" t="s">
        <v>249</v>
      </c>
      <c r="C122" s="52" t="s">
        <v>250</v>
      </c>
      <c r="D122" s="52" t="s">
        <v>208</v>
      </c>
      <c r="E122" s="88">
        <v>0.17199999999999999</v>
      </c>
      <c r="F122" s="88">
        <v>0.152</v>
      </c>
      <c r="G122" s="88">
        <v>2.1000000000000001E-2</v>
      </c>
      <c r="H122" s="79" t="s">
        <v>247</v>
      </c>
      <c r="I122" s="84" t="s">
        <v>248</v>
      </c>
      <c r="J122" s="79" t="s">
        <v>79</v>
      </c>
      <c r="L122" s="99"/>
    </row>
    <row r="123" spans="1:12" ht="112.5" x14ac:dyDescent="0.15">
      <c r="A123" s="51"/>
      <c r="B123" s="52" t="s">
        <v>251</v>
      </c>
      <c r="C123" s="52" t="s">
        <v>252</v>
      </c>
      <c r="D123" s="52" t="s">
        <v>208</v>
      </c>
      <c r="E123" s="88">
        <v>0.157</v>
      </c>
      <c r="F123" s="88">
        <v>0.14000000000000001</v>
      </c>
      <c r="G123" s="88">
        <v>1.7999999999999999E-2</v>
      </c>
      <c r="H123" s="79" t="s">
        <v>247</v>
      </c>
      <c r="I123" s="84" t="s">
        <v>248</v>
      </c>
      <c r="J123" s="79" t="s">
        <v>79</v>
      </c>
    </row>
    <row r="124" spans="1:12" ht="112.5" x14ac:dyDescent="0.15">
      <c r="A124" s="51"/>
      <c r="B124" s="84" t="s">
        <v>253</v>
      </c>
      <c r="C124" s="84"/>
      <c r="D124" s="84" t="s">
        <v>208</v>
      </c>
      <c r="E124" s="79">
        <v>0.182</v>
      </c>
      <c r="F124" s="79">
        <v>0.16</v>
      </c>
      <c r="G124" s="79">
        <v>2.1999999999999999E-2</v>
      </c>
      <c r="H124" s="79" t="s">
        <v>247</v>
      </c>
      <c r="I124" s="84" t="s">
        <v>248</v>
      </c>
      <c r="J124" s="79" t="s">
        <v>79</v>
      </c>
    </row>
    <row r="125" spans="1:12" ht="22.5" customHeight="1" x14ac:dyDescent="0.15">
      <c r="A125" s="185" t="s">
        <v>254</v>
      </c>
      <c r="B125" s="185"/>
      <c r="C125" s="185"/>
      <c r="D125" s="185"/>
      <c r="E125" s="185"/>
      <c r="F125" s="185"/>
      <c r="G125" s="185"/>
      <c r="H125" s="185"/>
      <c r="I125" s="185"/>
      <c r="J125" s="185"/>
    </row>
    <row r="126" spans="1:12" ht="22.5" x14ac:dyDescent="0.15">
      <c r="A126" s="51" t="s">
        <v>255</v>
      </c>
      <c r="B126" s="52" t="s">
        <v>256</v>
      </c>
      <c r="C126" s="52" t="s">
        <v>257</v>
      </c>
      <c r="D126" s="52" t="s">
        <v>258</v>
      </c>
      <c r="E126" s="91">
        <v>1.3260000000000001</v>
      </c>
      <c r="F126" s="91">
        <v>1.0049999999999999</v>
      </c>
      <c r="G126" s="91">
        <v>0.32100000000000001</v>
      </c>
      <c r="H126" s="51" t="s">
        <v>259</v>
      </c>
      <c r="I126" s="52" t="s">
        <v>260</v>
      </c>
      <c r="J126" s="51" t="s">
        <v>19</v>
      </c>
    </row>
    <row r="127" spans="1:12" ht="33.75" x14ac:dyDescent="0.15">
      <c r="A127" s="51"/>
      <c r="B127" s="52" t="s">
        <v>261</v>
      </c>
      <c r="C127" s="52" t="s">
        <v>262</v>
      </c>
      <c r="D127" s="52" t="s">
        <v>258</v>
      </c>
      <c r="E127" s="91">
        <v>0.36299999999999999</v>
      </c>
      <c r="F127" s="91">
        <v>0.27500000000000002</v>
      </c>
      <c r="G127" s="91">
        <v>8.7999999999999995E-2</v>
      </c>
      <c r="H127" s="51" t="s">
        <v>263</v>
      </c>
      <c r="I127" s="52" t="s">
        <v>264</v>
      </c>
      <c r="J127" s="51" t="s">
        <v>19</v>
      </c>
    </row>
    <row r="128" spans="1:12" ht="33.75" x14ac:dyDescent="0.15">
      <c r="A128" s="51"/>
      <c r="B128" s="52"/>
      <c r="C128" s="52" t="s">
        <v>265</v>
      </c>
      <c r="D128" s="52" t="s">
        <v>258</v>
      </c>
      <c r="E128" s="91">
        <v>0.25600000000000001</v>
      </c>
      <c r="F128" s="91">
        <v>0.19400000000000001</v>
      </c>
      <c r="G128" s="91">
        <v>6.2E-2</v>
      </c>
      <c r="H128" s="51" t="s">
        <v>263</v>
      </c>
      <c r="I128" s="52" t="s">
        <v>266</v>
      </c>
      <c r="J128" s="51" t="s">
        <v>19</v>
      </c>
    </row>
    <row r="129" spans="1:10" ht="56.25" x14ac:dyDescent="0.15">
      <c r="A129" s="51"/>
      <c r="B129" s="52"/>
      <c r="C129" s="52" t="s">
        <v>267</v>
      </c>
      <c r="D129" s="52" t="s">
        <v>258</v>
      </c>
      <c r="E129" s="91">
        <v>0.105</v>
      </c>
      <c r="F129" s="91">
        <v>0.08</v>
      </c>
      <c r="G129" s="91">
        <v>2.5000000000000001E-2</v>
      </c>
      <c r="H129" s="51" t="s">
        <v>263</v>
      </c>
      <c r="I129" s="52" t="s">
        <v>268</v>
      </c>
      <c r="J129" s="51" t="s">
        <v>19</v>
      </c>
    </row>
    <row r="130" spans="1:10" ht="33.75" x14ac:dyDescent="0.15">
      <c r="A130" s="51"/>
      <c r="B130" s="52"/>
      <c r="C130" s="52" t="s">
        <v>269</v>
      </c>
      <c r="D130" s="52" t="s">
        <v>258</v>
      </c>
      <c r="E130" s="91">
        <v>8.7999999999999995E-2</v>
      </c>
      <c r="F130" s="91">
        <v>6.7000000000000004E-2</v>
      </c>
      <c r="G130" s="91">
        <v>2.1000000000000001E-2</v>
      </c>
      <c r="H130" s="51" t="s">
        <v>263</v>
      </c>
      <c r="I130" s="52" t="s">
        <v>270</v>
      </c>
      <c r="J130" s="51" t="s">
        <v>19</v>
      </c>
    </row>
    <row r="131" spans="1:10" ht="22.5" x14ac:dyDescent="0.15">
      <c r="A131" s="51"/>
      <c r="B131" s="52"/>
      <c r="C131" s="52" t="s">
        <v>271</v>
      </c>
      <c r="D131" s="52" t="s">
        <v>258</v>
      </c>
      <c r="E131" s="91">
        <v>8.5000000000000006E-2</v>
      </c>
      <c r="F131" s="91">
        <v>6.5000000000000002E-2</v>
      </c>
      <c r="G131" s="91">
        <v>2.1000000000000001E-2</v>
      </c>
      <c r="H131" s="51" t="s">
        <v>263</v>
      </c>
      <c r="I131" s="52" t="s">
        <v>272</v>
      </c>
      <c r="J131" s="51" t="s">
        <v>19</v>
      </c>
    </row>
    <row r="132" spans="1:10" ht="22.5" x14ac:dyDescent="0.15">
      <c r="A132" s="51"/>
      <c r="B132" s="52" t="s">
        <v>222</v>
      </c>
      <c r="C132" s="52" t="s">
        <v>30</v>
      </c>
      <c r="D132" s="52" t="s">
        <v>258</v>
      </c>
      <c r="E132" s="91">
        <v>1.7000000000000001E-2</v>
      </c>
      <c r="F132" s="91">
        <v>1.2999999999999999E-2</v>
      </c>
      <c r="G132" s="91">
        <v>4.0000000000000001E-3</v>
      </c>
      <c r="H132" s="51" t="s">
        <v>273</v>
      </c>
      <c r="I132" s="52" t="s">
        <v>274</v>
      </c>
      <c r="J132" s="51" t="s">
        <v>19</v>
      </c>
    </row>
    <row r="133" spans="1:10" ht="22.5" x14ac:dyDescent="0.15">
      <c r="A133" s="51"/>
      <c r="B133" s="52"/>
      <c r="C133" s="52" t="s">
        <v>226</v>
      </c>
      <c r="D133" s="52" t="s">
        <v>258</v>
      </c>
      <c r="E133" s="91">
        <v>8.9999999999999993E-3</v>
      </c>
      <c r="F133" s="91">
        <v>0</v>
      </c>
      <c r="G133" s="91">
        <v>8.9999999999999993E-3</v>
      </c>
      <c r="H133" s="51" t="s">
        <v>273</v>
      </c>
      <c r="I133" s="52" t="s">
        <v>274</v>
      </c>
      <c r="J133" s="51" t="s">
        <v>19</v>
      </c>
    </row>
    <row r="134" spans="1:10" ht="22.5" x14ac:dyDescent="0.15">
      <c r="A134" s="51"/>
      <c r="B134" s="52"/>
      <c r="C134" s="52" t="s">
        <v>275</v>
      </c>
      <c r="D134" s="52" t="s">
        <v>258</v>
      </c>
      <c r="E134" s="91">
        <v>1.0999999999999999E-2</v>
      </c>
      <c r="F134" s="91">
        <v>4.0000000000000001E-3</v>
      </c>
      <c r="G134" s="91">
        <v>8.0000000000000002E-3</v>
      </c>
      <c r="H134" s="51" t="s">
        <v>17</v>
      </c>
      <c r="I134" s="52" t="s">
        <v>276</v>
      </c>
      <c r="J134" s="51" t="s">
        <v>19</v>
      </c>
    </row>
    <row r="135" spans="1:10" ht="56.25" x14ac:dyDescent="0.15">
      <c r="A135" s="51"/>
      <c r="B135" s="52" t="s">
        <v>277</v>
      </c>
      <c r="C135" s="52" t="s">
        <v>278</v>
      </c>
      <c r="D135" s="52" t="s">
        <v>258</v>
      </c>
      <c r="E135" s="91">
        <v>4.1000000000000002E-2</v>
      </c>
      <c r="F135" s="91">
        <v>3.1E-2</v>
      </c>
      <c r="G135" s="91">
        <v>0.01</v>
      </c>
      <c r="H135" s="51" t="s">
        <v>279</v>
      </c>
      <c r="I135" s="52" t="s">
        <v>280</v>
      </c>
      <c r="J135" s="51" t="s">
        <v>19</v>
      </c>
    </row>
    <row r="136" spans="1:10" ht="67.5" x14ac:dyDescent="0.15">
      <c r="A136" s="51"/>
      <c r="B136" s="52"/>
      <c r="C136" s="52" t="s">
        <v>281</v>
      </c>
      <c r="D136" s="52" t="s">
        <v>258</v>
      </c>
      <c r="E136" s="91">
        <v>3.1E-2</v>
      </c>
      <c r="F136" s="91">
        <v>2.3E-2</v>
      </c>
      <c r="G136" s="91">
        <v>7.0000000000000001E-3</v>
      </c>
      <c r="H136" s="51" t="s">
        <v>279</v>
      </c>
      <c r="I136" s="52" t="s">
        <v>282</v>
      </c>
      <c r="J136" s="51" t="s">
        <v>19</v>
      </c>
    </row>
    <row r="137" spans="1:10" ht="67.5" x14ac:dyDescent="0.15">
      <c r="A137" s="51"/>
      <c r="B137" s="52"/>
      <c r="C137" s="52" t="s">
        <v>283</v>
      </c>
      <c r="D137" s="52" t="s">
        <v>258</v>
      </c>
      <c r="E137" s="91">
        <v>2.1000000000000001E-2</v>
      </c>
      <c r="F137" s="91">
        <v>1.6E-2</v>
      </c>
      <c r="G137" s="91">
        <v>5.0000000000000001E-3</v>
      </c>
      <c r="H137" s="51" t="s">
        <v>279</v>
      </c>
      <c r="I137" s="52" t="s">
        <v>284</v>
      </c>
      <c r="J137" s="51" t="s">
        <v>19</v>
      </c>
    </row>
    <row r="138" spans="1:10" ht="135" x14ac:dyDescent="0.15">
      <c r="A138" s="51"/>
      <c r="B138" s="52"/>
      <c r="C138" s="52" t="s">
        <v>285</v>
      </c>
      <c r="D138" s="52" t="s">
        <v>258</v>
      </c>
      <c r="E138" s="91">
        <v>3.1E-2</v>
      </c>
      <c r="F138" s="91">
        <v>2.3E-2</v>
      </c>
      <c r="G138" s="91">
        <v>7.0000000000000001E-3</v>
      </c>
      <c r="H138" s="51" t="s">
        <v>279</v>
      </c>
      <c r="I138" s="52" t="s">
        <v>286</v>
      </c>
      <c r="J138" s="51" t="s">
        <v>19</v>
      </c>
    </row>
    <row r="139" spans="1:10" ht="33.75" x14ac:dyDescent="0.15">
      <c r="A139" s="51"/>
      <c r="B139" s="52" t="s">
        <v>287</v>
      </c>
      <c r="C139" s="52" t="s">
        <v>288</v>
      </c>
      <c r="D139" s="52" t="s">
        <v>258</v>
      </c>
      <c r="E139" s="91">
        <v>2.1999999999999999E-2</v>
      </c>
      <c r="F139" s="91">
        <v>1.7999999999999999E-2</v>
      </c>
      <c r="G139" s="91">
        <v>4.0000000000000001E-3</v>
      </c>
      <c r="H139" s="51" t="s">
        <v>289</v>
      </c>
      <c r="I139" s="52" t="s">
        <v>290</v>
      </c>
      <c r="J139" s="51" t="s">
        <v>19</v>
      </c>
    </row>
    <row r="140" spans="1:10" ht="33.75" x14ac:dyDescent="0.15">
      <c r="A140" s="51"/>
      <c r="B140" s="52"/>
      <c r="C140" s="52" t="s">
        <v>291</v>
      </c>
      <c r="D140" s="52" t="s">
        <v>258</v>
      </c>
      <c r="E140" s="91">
        <v>7.0000000000000001E-3</v>
      </c>
      <c r="F140" s="91">
        <v>5.0000000000000001E-3</v>
      </c>
      <c r="G140" s="91">
        <v>1E-3</v>
      </c>
      <c r="H140" s="51" t="s">
        <v>289</v>
      </c>
      <c r="I140" s="52" t="s">
        <v>292</v>
      </c>
      <c r="J140" s="51" t="s">
        <v>19</v>
      </c>
    </row>
    <row r="141" spans="1:10" ht="56.25" x14ac:dyDescent="0.15">
      <c r="A141" s="51"/>
      <c r="B141" s="52"/>
      <c r="C141" s="52" t="s">
        <v>293</v>
      </c>
      <c r="D141" s="52" t="s">
        <v>258</v>
      </c>
      <c r="E141" s="91">
        <v>7.0000000000000001E-3</v>
      </c>
      <c r="F141" s="91">
        <v>5.0000000000000001E-3</v>
      </c>
      <c r="G141" s="91">
        <v>1E-3</v>
      </c>
      <c r="H141" s="51" t="s">
        <v>289</v>
      </c>
      <c r="I141" s="52" t="s">
        <v>294</v>
      </c>
      <c r="J141" s="51" t="s">
        <v>19</v>
      </c>
    </row>
    <row r="142" spans="1:10" ht="22.5" x14ac:dyDescent="0.15">
      <c r="A142" s="51"/>
      <c r="B142" s="52" t="s">
        <v>295</v>
      </c>
      <c r="C142" s="52" t="s">
        <v>296</v>
      </c>
      <c r="D142" s="52" t="s">
        <v>258</v>
      </c>
      <c r="E142" s="91">
        <v>0.55000000000000004</v>
      </c>
      <c r="F142" s="91">
        <v>0.43099999999999999</v>
      </c>
      <c r="G142" s="91">
        <v>0.11899999999999999</v>
      </c>
      <c r="H142" s="51" t="s">
        <v>297</v>
      </c>
      <c r="I142" s="52" t="s">
        <v>298</v>
      </c>
      <c r="J142" s="51" t="s">
        <v>19</v>
      </c>
    </row>
    <row r="143" spans="1:10" ht="22.5" x14ac:dyDescent="0.15">
      <c r="A143" s="51" t="s">
        <v>299</v>
      </c>
      <c r="B143" s="52" t="s">
        <v>261</v>
      </c>
      <c r="C143" s="52" t="s">
        <v>300</v>
      </c>
      <c r="D143" s="52" t="s">
        <v>258</v>
      </c>
      <c r="E143" s="91">
        <v>0.21199999999999999</v>
      </c>
      <c r="F143" s="91">
        <v>0.161</v>
      </c>
      <c r="G143" s="91">
        <v>5.0999999999999997E-2</v>
      </c>
      <c r="H143" s="51" t="s">
        <v>301</v>
      </c>
      <c r="I143" s="52" t="s">
        <v>302</v>
      </c>
      <c r="J143" s="51" t="s">
        <v>19</v>
      </c>
    </row>
    <row r="144" spans="1:10" ht="45" x14ac:dyDescent="0.15">
      <c r="A144" s="51"/>
      <c r="B144" s="52"/>
      <c r="C144" s="52" t="s">
        <v>303</v>
      </c>
      <c r="D144" s="52" t="s">
        <v>258</v>
      </c>
      <c r="E144" s="91">
        <v>0.122</v>
      </c>
      <c r="F144" s="91">
        <v>9.2999999999999999E-2</v>
      </c>
      <c r="G144" s="91">
        <v>2.9000000000000001E-2</v>
      </c>
      <c r="H144" s="51" t="s">
        <v>301</v>
      </c>
      <c r="I144" s="52" t="s">
        <v>304</v>
      </c>
      <c r="J144" s="51" t="s">
        <v>19</v>
      </c>
    </row>
    <row r="145" spans="1:21" ht="45" x14ac:dyDescent="0.15">
      <c r="A145" s="51"/>
      <c r="B145" s="52"/>
      <c r="C145" s="52" t="s">
        <v>305</v>
      </c>
      <c r="D145" s="52" t="s">
        <v>258</v>
      </c>
      <c r="E145" s="91">
        <v>0.121</v>
      </c>
      <c r="F145" s="91">
        <v>9.1999999999999998E-2</v>
      </c>
      <c r="G145" s="91">
        <v>2.9000000000000001E-2</v>
      </c>
      <c r="H145" s="51" t="s">
        <v>301</v>
      </c>
      <c r="I145" s="52" t="s">
        <v>304</v>
      </c>
      <c r="J145" s="51" t="s">
        <v>19</v>
      </c>
    </row>
    <row r="146" spans="1:21" ht="22.5" x14ac:dyDescent="0.15">
      <c r="A146" s="51"/>
      <c r="B146" s="52"/>
      <c r="C146" s="52" t="s">
        <v>271</v>
      </c>
      <c r="D146" s="52" t="s">
        <v>258</v>
      </c>
      <c r="E146" s="91">
        <v>0.109</v>
      </c>
      <c r="F146" s="91">
        <v>8.3000000000000004E-2</v>
      </c>
      <c r="G146" s="91">
        <v>0.02</v>
      </c>
      <c r="H146" s="51" t="s">
        <v>301</v>
      </c>
      <c r="I146" s="52" t="s">
        <v>306</v>
      </c>
      <c r="J146" s="51" t="s">
        <v>19</v>
      </c>
    </row>
    <row r="147" spans="1:21" ht="22.5" x14ac:dyDescent="0.15">
      <c r="A147" s="51"/>
      <c r="B147" s="52" t="s">
        <v>222</v>
      </c>
      <c r="C147" s="52" t="s">
        <v>30</v>
      </c>
      <c r="D147" s="52" t="s">
        <v>258</v>
      </c>
      <c r="E147" s="24">
        <v>2.7E-2</v>
      </c>
      <c r="F147" s="24">
        <v>0.02</v>
      </c>
      <c r="G147" s="24">
        <v>7.0000000000000001E-3</v>
      </c>
      <c r="H147" s="51" t="s">
        <v>307</v>
      </c>
      <c r="I147" s="52" t="s">
        <v>308</v>
      </c>
      <c r="J147" s="51" t="s">
        <v>309</v>
      </c>
      <c r="M147"/>
      <c r="N147"/>
      <c r="O147"/>
      <c r="P147"/>
      <c r="Q147"/>
      <c r="R147"/>
      <c r="S147"/>
      <c r="T147"/>
      <c r="U147"/>
    </row>
    <row r="148" spans="1:21" ht="22.5" x14ac:dyDescent="0.15">
      <c r="A148" s="51"/>
      <c r="B148" s="52"/>
      <c r="C148" s="52" t="s">
        <v>226</v>
      </c>
      <c r="D148" s="52" t="s">
        <v>258</v>
      </c>
      <c r="E148" s="24">
        <v>1.4999999999999999E-2</v>
      </c>
      <c r="F148" s="24">
        <v>0</v>
      </c>
      <c r="G148" s="24">
        <v>1.4999999999999999E-2</v>
      </c>
      <c r="H148" s="51" t="s">
        <v>307</v>
      </c>
      <c r="I148" s="52" t="s">
        <v>308</v>
      </c>
      <c r="J148" s="51" t="s">
        <v>309</v>
      </c>
      <c r="M148"/>
      <c r="N148"/>
      <c r="O148"/>
      <c r="P148"/>
      <c r="Q148"/>
      <c r="R148"/>
      <c r="S148"/>
      <c r="T148"/>
      <c r="U148"/>
    </row>
    <row r="149" spans="1:21" ht="22.5" x14ac:dyDescent="0.15">
      <c r="A149" s="51"/>
      <c r="B149" s="52"/>
      <c r="C149" s="52" t="s">
        <v>275</v>
      </c>
      <c r="D149" s="52" t="s">
        <v>258</v>
      </c>
      <c r="E149" s="24">
        <v>1.7999999999999999E-2</v>
      </c>
      <c r="F149" s="24">
        <v>5.0000000000000001E-3</v>
      </c>
      <c r="G149" s="24">
        <v>1.2999999999999999E-2</v>
      </c>
      <c r="H149" s="51" t="s">
        <v>307</v>
      </c>
      <c r="I149" s="52" t="s">
        <v>310</v>
      </c>
      <c r="J149" s="51" t="s">
        <v>309</v>
      </c>
      <c r="M149"/>
      <c r="N149"/>
      <c r="O149"/>
      <c r="P149"/>
      <c r="Q149"/>
      <c r="R149"/>
      <c r="S149"/>
      <c r="T149"/>
      <c r="U149"/>
    </row>
    <row r="150" spans="1:21" ht="33.75" x14ac:dyDescent="0.15">
      <c r="A150" s="51"/>
      <c r="B150" s="52" t="s">
        <v>277</v>
      </c>
      <c r="C150" s="52" t="s">
        <v>311</v>
      </c>
      <c r="D150" s="52" t="s">
        <v>258</v>
      </c>
      <c r="E150" s="91">
        <v>5.3999999999999999E-2</v>
      </c>
      <c r="F150" s="91">
        <v>4.1000000000000002E-2</v>
      </c>
      <c r="G150" s="111">
        <v>1.2999999999999999E-2</v>
      </c>
      <c r="H150" s="51" t="s">
        <v>312</v>
      </c>
      <c r="I150" s="52" t="s">
        <v>313</v>
      </c>
      <c r="J150" s="108" t="s">
        <v>527</v>
      </c>
    </row>
    <row r="151" spans="1:21" ht="45" x14ac:dyDescent="0.15">
      <c r="A151" s="51"/>
      <c r="B151" s="52"/>
      <c r="C151" s="52" t="s">
        <v>315</v>
      </c>
      <c r="D151" s="52" t="s">
        <v>258</v>
      </c>
      <c r="E151" s="91">
        <v>5.1999999999999998E-2</v>
      </c>
      <c r="F151" s="91">
        <v>3.9E-2</v>
      </c>
      <c r="G151" s="111">
        <v>1.2999999999999999E-2</v>
      </c>
      <c r="H151" s="51" t="s">
        <v>312</v>
      </c>
      <c r="I151" s="52" t="s">
        <v>316</v>
      </c>
      <c r="J151" s="108" t="s">
        <v>527</v>
      </c>
    </row>
    <row r="152" spans="1:21" ht="33.75" x14ac:dyDescent="0.15">
      <c r="A152" s="51"/>
      <c r="B152" s="52"/>
      <c r="C152" s="52" t="s">
        <v>317</v>
      </c>
      <c r="D152" s="52" t="s">
        <v>258</v>
      </c>
      <c r="E152" s="91">
        <v>3.2000000000000001E-2</v>
      </c>
      <c r="F152" s="91">
        <v>2.4E-2</v>
      </c>
      <c r="G152" s="91">
        <v>8.0000000000000002E-3</v>
      </c>
      <c r="H152" s="51" t="s">
        <v>312</v>
      </c>
      <c r="I152" s="52" t="s">
        <v>316</v>
      </c>
      <c r="J152" s="51" t="s">
        <v>19</v>
      </c>
    </row>
    <row r="153" spans="1:21" ht="33.75" x14ac:dyDescent="0.15">
      <c r="A153" s="51"/>
      <c r="B153" s="52"/>
      <c r="C153" s="52" t="s">
        <v>318</v>
      </c>
      <c r="D153" s="52" t="s">
        <v>258</v>
      </c>
      <c r="E153" s="91">
        <v>2.7E-2</v>
      </c>
      <c r="F153" s="91">
        <v>0.02</v>
      </c>
      <c r="G153" s="91">
        <v>7.0000000000000001E-3</v>
      </c>
      <c r="H153" s="51" t="s">
        <v>312</v>
      </c>
      <c r="I153" s="52" t="s">
        <v>316</v>
      </c>
      <c r="J153" s="51" t="s">
        <v>19</v>
      </c>
    </row>
    <row r="154" spans="1:21" ht="67.5" x14ac:dyDescent="0.15">
      <c r="A154" s="51"/>
      <c r="B154" s="52"/>
      <c r="C154" s="52" t="s">
        <v>319</v>
      </c>
      <c r="D154" s="52" t="s">
        <v>258</v>
      </c>
      <c r="E154" s="91">
        <v>3.2000000000000001E-2</v>
      </c>
      <c r="F154" s="91">
        <v>2.4E-2</v>
      </c>
      <c r="G154" s="91">
        <v>8.0000000000000002E-3</v>
      </c>
      <c r="H154" s="51" t="s">
        <v>312</v>
      </c>
      <c r="I154" s="52" t="s">
        <v>320</v>
      </c>
      <c r="J154" s="51" t="s">
        <v>19</v>
      </c>
    </row>
    <row r="155" spans="1:21" ht="22.5" x14ac:dyDescent="0.15">
      <c r="A155" s="51"/>
      <c r="B155" s="52" t="s">
        <v>287</v>
      </c>
      <c r="C155" s="52" t="s">
        <v>288</v>
      </c>
      <c r="D155" s="52" t="s">
        <v>258</v>
      </c>
      <c r="E155" s="91">
        <v>3.2000000000000001E-2</v>
      </c>
      <c r="F155" s="91">
        <v>2.5999999999999999E-2</v>
      </c>
      <c r="G155" s="91">
        <v>6.0000000000000001E-3</v>
      </c>
      <c r="H155" s="51" t="s">
        <v>321</v>
      </c>
      <c r="I155" s="52" t="s">
        <v>322</v>
      </c>
      <c r="J155" s="51" t="s">
        <v>19</v>
      </c>
    </row>
    <row r="156" spans="1:21" ht="22.5" x14ac:dyDescent="0.15">
      <c r="A156" s="51"/>
      <c r="B156" s="52"/>
      <c r="C156" s="52" t="s">
        <v>291</v>
      </c>
      <c r="D156" s="52" t="s">
        <v>258</v>
      </c>
      <c r="E156" s="91">
        <v>1.2E-2</v>
      </c>
      <c r="F156" s="91">
        <v>8.9999999999999993E-3</v>
      </c>
      <c r="G156" s="91">
        <v>2E-3</v>
      </c>
      <c r="H156" s="51" t="s">
        <v>321</v>
      </c>
      <c r="I156" s="52" t="s">
        <v>323</v>
      </c>
      <c r="J156" s="51" t="s">
        <v>19</v>
      </c>
    </row>
    <row r="157" spans="1:21" ht="22.5" x14ac:dyDescent="0.15">
      <c r="A157" s="51"/>
      <c r="B157" s="52"/>
      <c r="C157" s="52" t="s">
        <v>324</v>
      </c>
      <c r="D157" s="52" t="s">
        <v>258</v>
      </c>
      <c r="E157" s="91">
        <v>1.2E-2</v>
      </c>
      <c r="F157" s="91">
        <v>8.9999999999999993E-3</v>
      </c>
      <c r="G157" s="91">
        <v>2E-3</v>
      </c>
      <c r="H157" s="51" t="s">
        <v>321</v>
      </c>
      <c r="I157" s="52" t="s">
        <v>294</v>
      </c>
      <c r="J157" s="51" t="s">
        <v>19</v>
      </c>
    </row>
    <row r="158" spans="1:21" ht="22.5" customHeight="1" x14ac:dyDescent="0.15">
      <c r="A158" s="185" t="s">
        <v>325</v>
      </c>
      <c r="B158" s="185"/>
      <c r="C158" s="185"/>
      <c r="D158" s="185"/>
      <c r="E158" s="185"/>
      <c r="F158" s="185"/>
      <c r="G158" s="185"/>
      <c r="H158" s="185"/>
      <c r="I158" s="185"/>
      <c r="J158" s="185"/>
    </row>
    <row r="159" spans="1:21" ht="78.75" x14ac:dyDescent="0.15">
      <c r="A159" s="53"/>
      <c r="B159" s="51" t="s">
        <v>333</v>
      </c>
      <c r="C159" s="51"/>
      <c r="D159" s="51" t="s">
        <v>40</v>
      </c>
      <c r="E159" s="51">
        <v>1760</v>
      </c>
      <c r="F159" s="51"/>
      <c r="G159" s="51"/>
      <c r="H159" s="52" t="s">
        <v>327</v>
      </c>
      <c r="I159" s="52" t="s">
        <v>344</v>
      </c>
      <c r="J159" s="51" t="s">
        <v>19</v>
      </c>
    </row>
    <row r="160" spans="1:21" ht="78.75" x14ac:dyDescent="0.15">
      <c r="A160" s="53"/>
      <c r="B160" s="51" t="s">
        <v>337</v>
      </c>
      <c r="C160" s="51"/>
      <c r="D160" s="51" t="s">
        <v>40</v>
      </c>
      <c r="E160" s="51">
        <v>1300</v>
      </c>
      <c r="F160" s="51"/>
      <c r="G160" s="51"/>
      <c r="H160" s="52" t="s">
        <v>327</v>
      </c>
      <c r="I160" s="52" t="s">
        <v>344</v>
      </c>
      <c r="J160" s="51" t="s">
        <v>19</v>
      </c>
    </row>
    <row r="161" spans="1:10" ht="78.75" x14ac:dyDescent="0.15">
      <c r="A161" s="53"/>
      <c r="B161" s="51" t="s">
        <v>336</v>
      </c>
      <c r="C161" s="51"/>
      <c r="D161" s="51" t="s">
        <v>40</v>
      </c>
      <c r="E161" s="51">
        <v>3170</v>
      </c>
      <c r="F161" s="51"/>
      <c r="G161" s="51"/>
      <c r="H161" s="52" t="s">
        <v>327</v>
      </c>
      <c r="I161" s="52" t="s">
        <v>344</v>
      </c>
      <c r="J161" s="51" t="s">
        <v>19</v>
      </c>
    </row>
    <row r="162" spans="1:10" ht="78.75" x14ac:dyDescent="0.15">
      <c r="A162" s="53"/>
      <c r="B162" s="51" t="s">
        <v>338</v>
      </c>
      <c r="C162" s="51"/>
      <c r="D162" s="51" t="s">
        <v>40</v>
      </c>
      <c r="E162" s="51">
        <v>4800</v>
      </c>
      <c r="F162" s="51"/>
      <c r="G162" s="51"/>
      <c r="H162" s="52" t="s">
        <v>327</v>
      </c>
      <c r="I162" s="52" t="s">
        <v>344</v>
      </c>
      <c r="J162" s="51" t="s">
        <v>19</v>
      </c>
    </row>
    <row r="163" spans="1:10" ht="78.75" x14ac:dyDescent="0.15">
      <c r="A163" s="53"/>
      <c r="B163" s="51" t="s">
        <v>335</v>
      </c>
      <c r="C163" s="51"/>
      <c r="D163" s="51" t="s">
        <v>40</v>
      </c>
      <c r="E163" s="51">
        <v>677</v>
      </c>
      <c r="F163" s="51"/>
      <c r="G163" s="51"/>
      <c r="H163" s="52" t="s">
        <v>327</v>
      </c>
      <c r="I163" s="52" t="s">
        <v>344</v>
      </c>
      <c r="J163" s="51" t="s">
        <v>19</v>
      </c>
    </row>
    <row r="164" spans="1:10" ht="78.75" x14ac:dyDescent="0.15">
      <c r="A164" s="53"/>
      <c r="B164" s="51" t="s">
        <v>342</v>
      </c>
      <c r="C164" s="52" t="s">
        <v>343</v>
      </c>
      <c r="D164" s="51" t="s">
        <v>40</v>
      </c>
      <c r="E164" s="51">
        <v>3943</v>
      </c>
      <c r="F164" s="51"/>
      <c r="G164" s="51"/>
      <c r="H164" s="52" t="s">
        <v>327</v>
      </c>
      <c r="I164" s="52" t="s">
        <v>344</v>
      </c>
      <c r="J164" s="51" t="s">
        <v>19</v>
      </c>
    </row>
    <row r="165" spans="1:10" ht="78.75" x14ac:dyDescent="0.15">
      <c r="A165" s="53"/>
      <c r="B165" s="51" t="s">
        <v>369</v>
      </c>
      <c r="C165" s="52" t="s">
        <v>370</v>
      </c>
      <c r="D165" s="51" t="s">
        <v>40</v>
      </c>
      <c r="E165" s="51">
        <v>3985</v>
      </c>
      <c r="F165" s="51"/>
      <c r="G165" s="51"/>
      <c r="H165" s="52" t="s">
        <v>327</v>
      </c>
      <c r="I165" s="52" t="s">
        <v>344</v>
      </c>
      <c r="J165" s="51" t="s">
        <v>19</v>
      </c>
    </row>
    <row r="166" spans="1:10" ht="78.75" x14ac:dyDescent="0.15">
      <c r="A166" s="53"/>
      <c r="B166" s="51" t="s">
        <v>347</v>
      </c>
      <c r="C166" s="52" t="s">
        <v>348</v>
      </c>
      <c r="D166" s="51" t="s">
        <v>40</v>
      </c>
      <c r="E166" s="51">
        <v>1624</v>
      </c>
      <c r="F166" s="51"/>
      <c r="G166" s="51"/>
      <c r="H166" s="52" t="s">
        <v>327</v>
      </c>
      <c r="I166" s="52" t="s">
        <v>344</v>
      </c>
      <c r="J166" s="51" t="s">
        <v>19</v>
      </c>
    </row>
    <row r="167" spans="1:10" ht="78.75" x14ac:dyDescent="0.15">
      <c r="A167" s="53"/>
      <c r="B167" s="79" t="s">
        <v>349</v>
      </c>
      <c r="C167" s="79" t="s">
        <v>350</v>
      </c>
      <c r="D167" s="79" t="s">
        <v>40</v>
      </c>
      <c r="E167" s="79">
        <v>1674</v>
      </c>
      <c r="F167" s="79"/>
      <c r="G167" s="79"/>
      <c r="H167" s="79" t="s">
        <v>327</v>
      </c>
      <c r="I167" s="84" t="s">
        <v>344</v>
      </c>
      <c r="J167" s="79" t="s">
        <v>79</v>
      </c>
    </row>
    <row r="168" spans="1:10" ht="78.75" x14ac:dyDescent="0.15">
      <c r="A168" s="53"/>
      <c r="B168" s="51" t="s">
        <v>351</v>
      </c>
      <c r="C168" s="52" t="s">
        <v>352</v>
      </c>
      <c r="D168" s="51" t="s">
        <v>40</v>
      </c>
      <c r="E168" s="51">
        <v>1924</v>
      </c>
      <c r="F168" s="51"/>
      <c r="G168" s="51"/>
      <c r="H168" s="52" t="s">
        <v>327</v>
      </c>
      <c r="I168" s="52" t="s">
        <v>344</v>
      </c>
      <c r="J168" s="51" t="s">
        <v>19</v>
      </c>
    </row>
    <row r="169" spans="1:10" ht="78.75" x14ac:dyDescent="0.15">
      <c r="A169" s="53"/>
      <c r="B169" s="51" t="s">
        <v>353</v>
      </c>
      <c r="C169" s="52" t="s">
        <v>354</v>
      </c>
      <c r="D169" s="51" t="s">
        <v>40</v>
      </c>
      <c r="E169" s="51">
        <v>2127</v>
      </c>
      <c r="F169" s="51"/>
      <c r="G169" s="51"/>
      <c r="H169" s="52" t="s">
        <v>327</v>
      </c>
      <c r="I169" s="52" t="s">
        <v>344</v>
      </c>
      <c r="J169" s="51" t="s">
        <v>19</v>
      </c>
    </row>
    <row r="170" spans="1:10" ht="78.75" x14ac:dyDescent="0.15">
      <c r="A170" s="53"/>
      <c r="B170" s="51" t="s">
        <v>355</v>
      </c>
      <c r="C170" s="52" t="s">
        <v>356</v>
      </c>
      <c r="D170" s="51" t="s">
        <v>40</v>
      </c>
      <c r="E170" s="51">
        <v>2473</v>
      </c>
      <c r="F170" s="51"/>
      <c r="G170" s="51"/>
      <c r="H170" s="52" t="s">
        <v>327</v>
      </c>
      <c r="I170" s="52" t="s">
        <v>344</v>
      </c>
      <c r="J170" s="51" t="s">
        <v>19</v>
      </c>
    </row>
    <row r="171" spans="1:10" ht="78.75" x14ac:dyDescent="0.15">
      <c r="A171" s="53"/>
      <c r="B171" s="51" t="s">
        <v>330</v>
      </c>
      <c r="C171" s="52"/>
      <c r="D171" s="51" t="s">
        <v>40</v>
      </c>
      <c r="E171" s="51">
        <v>1</v>
      </c>
      <c r="F171" s="51"/>
      <c r="G171" s="51"/>
      <c r="H171" s="52" t="s">
        <v>327</v>
      </c>
      <c r="I171" s="52" t="s">
        <v>344</v>
      </c>
      <c r="J171" s="51" t="s">
        <v>19</v>
      </c>
    </row>
    <row r="172" spans="1:10" ht="78.75" x14ac:dyDescent="0.15">
      <c r="A172" s="53"/>
      <c r="B172" s="51" t="s">
        <v>332</v>
      </c>
      <c r="C172" s="52"/>
      <c r="D172" s="51" t="s">
        <v>40</v>
      </c>
      <c r="E172" s="51">
        <v>1</v>
      </c>
      <c r="F172" s="51"/>
      <c r="G172" s="51"/>
      <c r="H172" s="52" t="s">
        <v>327</v>
      </c>
      <c r="I172" s="52" t="s">
        <v>344</v>
      </c>
      <c r="J172" s="51" t="s">
        <v>19</v>
      </c>
    </row>
    <row r="173" spans="1:10" ht="78.75" x14ac:dyDescent="0.15">
      <c r="A173" s="53"/>
      <c r="B173" s="52" t="s">
        <v>528</v>
      </c>
      <c r="C173" s="52"/>
      <c r="D173" s="51" t="s">
        <v>40</v>
      </c>
      <c r="E173" s="51">
        <v>1</v>
      </c>
      <c r="F173" s="51"/>
      <c r="G173" s="51"/>
      <c r="H173" s="52" t="s">
        <v>327</v>
      </c>
      <c r="I173" s="52" t="s">
        <v>344</v>
      </c>
      <c r="J173" s="51" t="s">
        <v>19</v>
      </c>
    </row>
    <row r="174" spans="1:10" s="28" customFormat="1" ht="101.25" x14ac:dyDescent="0.15">
      <c r="A174" s="53"/>
      <c r="B174" s="84" t="s">
        <v>357</v>
      </c>
      <c r="C174" s="84" t="s">
        <v>358</v>
      </c>
      <c r="D174" s="84" t="s">
        <v>40</v>
      </c>
      <c r="E174" s="84">
        <v>2059</v>
      </c>
      <c r="F174" s="84"/>
      <c r="G174" s="84"/>
      <c r="H174" s="84" t="s">
        <v>327</v>
      </c>
      <c r="I174" s="84" t="s">
        <v>344</v>
      </c>
      <c r="J174" s="84" t="s">
        <v>79</v>
      </c>
    </row>
    <row r="175" spans="1:10" ht="131.25" customHeight="1" x14ac:dyDescent="0.15">
      <c r="A175" s="53"/>
      <c r="B175" s="51" t="s">
        <v>359</v>
      </c>
      <c r="C175" s="52" t="s">
        <v>360</v>
      </c>
      <c r="D175" s="51" t="s">
        <v>40</v>
      </c>
      <c r="E175" s="51">
        <v>1273</v>
      </c>
      <c r="F175" s="51"/>
      <c r="G175" s="51"/>
      <c r="H175" s="52" t="s">
        <v>327</v>
      </c>
      <c r="I175" s="52" t="s">
        <v>344</v>
      </c>
      <c r="J175" s="51" t="s">
        <v>19</v>
      </c>
    </row>
    <row r="176" spans="1:10" ht="117" customHeight="1" x14ac:dyDescent="0.15">
      <c r="A176" s="53"/>
      <c r="B176" s="51" t="s">
        <v>361</v>
      </c>
      <c r="C176" s="52" t="s">
        <v>362</v>
      </c>
      <c r="D176" s="51" t="s">
        <v>40</v>
      </c>
      <c r="E176" s="51">
        <v>1282</v>
      </c>
      <c r="F176" s="51"/>
      <c r="G176" s="51"/>
      <c r="H176" s="52" t="s">
        <v>327</v>
      </c>
      <c r="I176" s="52" t="s">
        <v>344</v>
      </c>
      <c r="J176" s="51" t="s">
        <v>19</v>
      </c>
    </row>
    <row r="177" spans="1:10" ht="78.75" x14ac:dyDescent="0.15">
      <c r="A177" s="53"/>
      <c r="B177" s="51" t="s">
        <v>363</v>
      </c>
      <c r="C177" s="52" t="s">
        <v>364</v>
      </c>
      <c r="D177" s="51" t="s">
        <v>40</v>
      </c>
      <c r="E177" s="51">
        <v>547</v>
      </c>
      <c r="F177" s="51"/>
      <c r="G177" s="51"/>
      <c r="H177" s="52" t="s">
        <v>327</v>
      </c>
      <c r="I177" s="52" t="s">
        <v>344</v>
      </c>
      <c r="J177" s="51" t="s">
        <v>19</v>
      </c>
    </row>
    <row r="178" spans="1:10" s="28" customFormat="1" ht="78.75" x14ac:dyDescent="0.15">
      <c r="A178" s="53"/>
      <c r="B178" s="84" t="s">
        <v>365</v>
      </c>
      <c r="C178" s="84" t="s">
        <v>366</v>
      </c>
      <c r="D178" s="84" t="s">
        <v>40</v>
      </c>
      <c r="E178" s="84">
        <v>1945</v>
      </c>
      <c r="F178" s="84"/>
      <c r="G178" s="84"/>
      <c r="H178" s="84" t="s">
        <v>327</v>
      </c>
      <c r="I178" s="84" t="s">
        <v>344</v>
      </c>
      <c r="J178" s="84" t="s">
        <v>79</v>
      </c>
    </row>
    <row r="179" spans="1:10" ht="78.75" x14ac:dyDescent="0.15">
      <c r="A179" s="53"/>
      <c r="B179" s="51" t="s">
        <v>367</v>
      </c>
      <c r="C179" s="52" t="s">
        <v>368</v>
      </c>
      <c r="D179" s="51" t="s">
        <v>40</v>
      </c>
      <c r="E179" s="51">
        <v>676</v>
      </c>
      <c r="F179" s="51"/>
      <c r="G179" s="51"/>
      <c r="H179" s="52" t="s">
        <v>327</v>
      </c>
      <c r="I179" s="52" t="s">
        <v>344</v>
      </c>
      <c r="J179" s="51" t="s">
        <v>19</v>
      </c>
    </row>
    <row r="180" spans="1:10" ht="78.75" x14ac:dyDescent="0.15">
      <c r="A180" s="53"/>
      <c r="B180" s="51" t="s">
        <v>371</v>
      </c>
      <c r="C180" s="52" t="s">
        <v>372</v>
      </c>
      <c r="D180" s="51" t="s">
        <v>40</v>
      </c>
      <c r="E180" s="51">
        <v>573</v>
      </c>
      <c r="F180" s="51"/>
      <c r="G180" s="51"/>
      <c r="H180" s="52" t="s">
        <v>327</v>
      </c>
      <c r="I180" s="52" t="s">
        <v>344</v>
      </c>
      <c r="J180" s="51" t="s">
        <v>19</v>
      </c>
    </row>
    <row r="181" spans="1:10" ht="78.75" x14ac:dyDescent="0.15">
      <c r="A181" s="53"/>
      <c r="B181" s="52" t="s">
        <v>340</v>
      </c>
      <c r="C181" s="52" t="s">
        <v>341</v>
      </c>
      <c r="D181" s="52" t="s">
        <v>40</v>
      </c>
      <c r="E181" s="52">
        <v>3</v>
      </c>
      <c r="F181" s="52"/>
      <c r="G181" s="52"/>
      <c r="H181" s="52" t="s">
        <v>327</v>
      </c>
      <c r="I181" s="52" t="s">
        <v>344</v>
      </c>
      <c r="J181" s="51" t="s">
        <v>79</v>
      </c>
    </row>
    <row r="182" spans="1:10" ht="78.75" x14ac:dyDescent="0.15">
      <c r="A182" s="53"/>
      <c r="B182" s="51" t="s">
        <v>373</v>
      </c>
      <c r="C182" s="51" t="s">
        <v>374</v>
      </c>
      <c r="D182" s="51" t="s">
        <v>40</v>
      </c>
      <c r="E182" s="51">
        <v>3</v>
      </c>
      <c r="F182" s="51"/>
      <c r="G182" s="51"/>
      <c r="H182" s="52" t="s">
        <v>327</v>
      </c>
      <c r="I182" s="52" t="s">
        <v>344</v>
      </c>
      <c r="J182" s="51" t="s">
        <v>19</v>
      </c>
    </row>
    <row r="183" spans="1:10" ht="78.75" x14ac:dyDescent="0.15">
      <c r="A183" s="53"/>
      <c r="B183" s="51" t="s">
        <v>375</v>
      </c>
      <c r="C183" s="51" t="s">
        <v>376</v>
      </c>
      <c r="D183" s="51" t="s">
        <v>40</v>
      </c>
      <c r="E183" s="51">
        <v>3</v>
      </c>
      <c r="F183" s="51"/>
      <c r="G183" s="51"/>
      <c r="H183" s="52" t="s">
        <v>327</v>
      </c>
      <c r="I183" s="52" t="s">
        <v>344</v>
      </c>
      <c r="J183" s="51" t="s">
        <v>19</v>
      </c>
    </row>
    <row r="184" spans="1:10" ht="78.75" x14ac:dyDescent="0.15">
      <c r="A184" s="53"/>
      <c r="B184" s="84" t="s">
        <v>377</v>
      </c>
      <c r="C184" s="84" t="s">
        <v>378</v>
      </c>
      <c r="D184" s="84" t="s">
        <v>40</v>
      </c>
      <c r="E184" s="84">
        <v>5</v>
      </c>
      <c r="F184" s="84"/>
      <c r="G184" s="84"/>
      <c r="H184" s="84" t="s">
        <v>327</v>
      </c>
      <c r="I184" s="84" t="s">
        <v>344</v>
      </c>
      <c r="J184" s="79" t="s">
        <v>79</v>
      </c>
    </row>
    <row r="185" spans="1:10" ht="78.75" x14ac:dyDescent="0.15">
      <c r="A185" s="53"/>
      <c r="B185" s="84" t="s">
        <v>379</v>
      </c>
      <c r="C185" s="84" t="s">
        <v>380</v>
      </c>
      <c r="D185" s="84" t="s">
        <v>40</v>
      </c>
      <c r="E185" s="84">
        <v>5</v>
      </c>
      <c r="F185" s="84"/>
      <c r="G185" s="84"/>
      <c r="H185" s="84" t="s">
        <v>327</v>
      </c>
      <c r="I185" s="84" t="s">
        <v>344</v>
      </c>
      <c r="J185" s="79" t="s">
        <v>79</v>
      </c>
    </row>
    <row r="186" spans="1:10" ht="67.5" x14ac:dyDescent="0.15">
      <c r="A186" s="53"/>
      <c r="B186" s="51" t="s">
        <v>384</v>
      </c>
      <c r="C186" s="51" t="s">
        <v>385</v>
      </c>
      <c r="D186" s="51" t="s">
        <v>40</v>
      </c>
      <c r="E186" s="51">
        <v>28</v>
      </c>
      <c r="F186" s="24"/>
      <c r="G186" s="24"/>
      <c r="H186" s="52" t="s">
        <v>327</v>
      </c>
      <c r="I186" s="52" t="s">
        <v>529</v>
      </c>
      <c r="J186" s="51" t="s">
        <v>19</v>
      </c>
    </row>
    <row r="187" spans="1:10" ht="67.5" x14ac:dyDescent="0.15">
      <c r="A187" s="53"/>
      <c r="B187" s="51" t="s">
        <v>387</v>
      </c>
      <c r="C187" s="51" t="s">
        <v>388</v>
      </c>
      <c r="D187" s="51" t="s">
        <v>40</v>
      </c>
      <c r="E187" s="51">
        <v>265</v>
      </c>
      <c r="F187" s="51"/>
      <c r="G187" s="51"/>
      <c r="H187" s="52" t="s">
        <v>327</v>
      </c>
      <c r="I187" s="52" t="s">
        <v>529</v>
      </c>
      <c r="J187" s="51" t="s">
        <v>19</v>
      </c>
    </row>
    <row r="188" spans="1:10" x14ac:dyDescent="0.15">
      <c r="A188" s="78"/>
      <c r="B188"/>
      <c r="C188"/>
      <c r="D188"/>
      <c r="E188"/>
      <c r="F188"/>
      <c r="G188"/>
      <c r="H188" s="1"/>
      <c r="I188" s="1"/>
      <c r="J188"/>
    </row>
    <row r="189" spans="1:10" customFormat="1" x14ac:dyDescent="0.15">
      <c r="A189" t="s">
        <v>391</v>
      </c>
      <c r="B189" s="1"/>
      <c r="C189" s="1"/>
      <c r="D189" s="1"/>
      <c r="H189" s="1"/>
      <c r="I189" s="1"/>
    </row>
    <row r="190" spans="1:10" s="29" customFormat="1" ht="349.5" customHeight="1" x14ac:dyDescent="0.15">
      <c r="A190" s="204" t="s">
        <v>530</v>
      </c>
      <c r="B190" s="205"/>
      <c r="C190" s="205"/>
      <c r="D190" s="205"/>
      <c r="E190" s="205"/>
      <c r="F190" s="205"/>
      <c r="G190" s="205"/>
      <c r="H190" s="205"/>
      <c r="I190" s="205"/>
      <c r="J190" s="206"/>
    </row>
    <row r="191" spans="1:10" ht="124.5" customHeight="1" x14ac:dyDescent="0.15">
      <c r="A191" s="195" t="s">
        <v>531</v>
      </c>
      <c r="B191" s="196"/>
      <c r="C191" s="196"/>
      <c r="D191" s="196"/>
      <c r="E191" s="196"/>
      <c r="F191" s="196"/>
      <c r="G191" s="196"/>
      <c r="H191" s="196"/>
      <c r="I191" s="196"/>
      <c r="J191" s="197"/>
    </row>
  </sheetData>
  <mergeCells count="62">
    <mergeCell ref="B120:C120"/>
    <mergeCell ref="A125:J125"/>
    <mergeCell ref="A158:J158"/>
    <mergeCell ref="A190:J190"/>
    <mergeCell ref="A191:J191"/>
    <mergeCell ref="A66:J66"/>
    <mergeCell ref="A74:J74"/>
    <mergeCell ref="B75:C75"/>
    <mergeCell ref="B119:C119"/>
    <mergeCell ref="B76:C76"/>
    <mergeCell ref="B108:C108"/>
    <mergeCell ref="B110:C110"/>
    <mergeCell ref="B111:C111"/>
    <mergeCell ref="B112:C112"/>
    <mergeCell ref="B113:C113"/>
    <mergeCell ref="B114:C114"/>
    <mergeCell ref="B115:C115"/>
    <mergeCell ref="B116:C116"/>
    <mergeCell ref="B117:C117"/>
    <mergeCell ref="B118:C118"/>
    <mergeCell ref="B61:C61"/>
    <mergeCell ref="B62:C62"/>
    <mergeCell ref="B63:C63"/>
    <mergeCell ref="B64:C64"/>
    <mergeCell ref="B65:C65"/>
    <mergeCell ref="B60:C60"/>
    <mergeCell ref="B48:C48"/>
    <mergeCell ref="B49:C49"/>
    <mergeCell ref="B50:C50"/>
    <mergeCell ref="B51:C51"/>
    <mergeCell ref="B52:C52"/>
    <mergeCell ref="B53:C53"/>
    <mergeCell ref="B55:C55"/>
    <mergeCell ref="B56:C56"/>
    <mergeCell ref="B57:C57"/>
    <mergeCell ref="B58:C58"/>
    <mergeCell ref="B59:C59"/>
    <mergeCell ref="B54:C54"/>
    <mergeCell ref="B47:C47"/>
    <mergeCell ref="B36:C36"/>
    <mergeCell ref="B37:C37"/>
    <mergeCell ref="B38:C38"/>
    <mergeCell ref="B39:C39"/>
    <mergeCell ref="B40:C40"/>
    <mergeCell ref="B41:C41"/>
    <mergeCell ref="B42:C42"/>
    <mergeCell ref="B43:C43"/>
    <mergeCell ref="B44:C44"/>
    <mergeCell ref="B45:C45"/>
    <mergeCell ref="B46:C46"/>
    <mergeCell ref="B35:C35"/>
    <mergeCell ref="A3:J3"/>
    <mergeCell ref="A4:J4"/>
    <mergeCell ref="A5:J5"/>
    <mergeCell ref="A27:J27"/>
    <mergeCell ref="B28:C28"/>
    <mergeCell ref="B29:C29"/>
    <mergeCell ref="B30:C30"/>
    <mergeCell ref="B31:C31"/>
    <mergeCell ref="B32:C32"/>
    <mergeCell ref="B33:C33"/>
    <mergeCell ref="B34:C34"/>
  </mergeCells>
  <pageMargins left="0.70866141732283472" right="0.70866141732283472" top="0.74803149606299213" bottom="0.74803149606299213" header="0.31496062992125984" footer="0.31496062992125984"/>
  <pageSetup paperSize="9" scale="53" fitToHeight="1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87"/>
  <sheetViews>
    <sheetView zoomScale="80" zoomScaleNormal="80" workbookViewId="0">
      <selection activeCell="A2" sqref="A2"/>
    </sheetView>
  </sheetViews>
  <sheetFormatPr defaultColWidth="9" defaultRowHeight="11.25" x14ac:dyDescent="0.15"/>
  <cols>
    <col min="1" max="1" width="21.625" style="35" customWidth="1"/>
    <col min="2" max="3" width="9" style="2"/>
    <col min="4" max="4" width="9.75" style="2" customWidth="1"/>
    <col min="5" max="7" width="9" style="2"/>
    <col min="8" max="8" width="9" style="28"/>
    <col min="9" max="9" width="66.125" style="28" customWidth="1"/>
    <col min="10" max="10" width="9" style="2"/>
    <col min="11" max="11" width="1.75" style="2" customWidth="1"/>
    <col min="12" max="16384" width="9" style="2"/>
  </cols>
  <sheetData>
    <row r="1" spans="1:20" customFormat="1" ht="15.75" customHeight="1" x14ac:dyDescent="0.15">
      <c r="A1" s="31"/>
      <c r="B1" s="4"/>
      <c r="C1" s="4"/>
      <c r="D1" s="4"/>
      <c r="E1" s="4"/>
      <c r="F1" s="4"/>
      <c r="G1" s="4"/>
      <c r="H1" s="74"/>
      <c r="I1" s="5"/>
      <c r="J1" s="4"/>
    </row>
    <row r="2" spans="1:20" customFormat="1" ht="45" x14ac:dyDescent="0.15">
      <c r="A2" s="3" t="s">
        <v>0</v>
      </c>
      <c r="B2" s="3"/>
      <c r="C2" s="3"/>
      <c r="D2" s="3" t="s">
        <v>1</v>
      </c>
      <c r="E2" s="3" t="s">
        <v>2</v>
      </c>
      <c r="F2" s="3" t="s">
        <v>3</v>
      </c>
      <c r="G2" s="3" t="s">
        <v>4</v>
      </c>
      <c r="H2" s="40" t="s">
        <v>5</v>
      </c>
      <c r="I2" s="3" t="s">
        <v>6</v>
      </c>
      <c r="J2" s="3" t="s">
        <v>7</v>
      </c>
    </row>
    <row r="3" spans="1:20" customFormat="1" ht="13.5" customHeight="1" x14ac:dyDescent="0.15">
      <c r="A3" s="201"/>
      <c r="B3" s="202"/>
      <c r="C3" s="202"/>
      <c r="D3" s="202"/>
      <c r="E3" s="202"/>
      <c r="F3" s="202"/>
      <c r="G3" s="202"/>
      <c r="H3" s="202"/>
      <c r="I3" s="202"/>
      <c r="J3" s="203"/>
    </row>
    <row r="4" spans="1:20" s="70" customFormat="1" ht="150" customHeight="1" x14ac:dyDescent="0.15">
      <c r="A4" s="179" t="s">
        <v>532</v>
      </c>
      <c r="B4" s="180"/>
      <c r="C4" s="180"/>
      <c r="D4" s="180"/>
      <c r="E4" s="180"/>
      <c r="F4" s="180"/>
      <c r="G4" s="180"/>
      <c r="H4" s="180"/>
      <c r="I4" s="180"/>
      <c r="J4" s="181"/>
    </row>
    <row r="5" spans="1:20" ht="22.5" customHeight="1" x14ac:dyDescent="0.15">
      <c r="A5" s="209" t="s">
        <v>9</v>
      </c>
      <c r="B5" s="210"/>
      <c r="C5" s="210"/>
      <c r="D5" s="210"/>
      <c r="E5" s="210"/>
      <c r="F5" s="210"/>
      <c r="G5" s="210"/>
      <c r="H5" s="210"/>
      <c r="I5" s="210"/>
      <c r="J5" s="211"/>
    </row>
    <row r="6" spans="1:20" ht="22.5" x14ac:dyDescent="0.15">
      <c r="A6" s="53"/>
      <c r="B6" s="91" t="s">
        <v>468</v>
      </c>
      <c r="C6" s="91"/>
      <c r="D6" s="91" t="s">
        <v>12</v>
      </c>
      <c r="E6" s="51">
        <v>2.7839999999999998</v>
      </c>
      <c r="F6" s="52">
        <v>2.141</v>
      </c>
      <c r="G6" s="91">
        <v>0.64300000000000002</v>
      </c>
      <c r="H6" s="91" t="s">
        <v>17</v>
      </c>
      <c r="I6" s="95" t="s">
        <v>469</v>
      </c>
      <c r="J6" s="51" t="s">
        <v>19</v>
      </c>
      <c r="M6"/>
      <c r="N6"/>
      <c r="O6"/>
      <c r="S6"/>
      <c r="T6"/>
    </row>
    <row r="7" spans="1:20" ht="22.5" x14ac:dyDescent="0.15">
      <c r="A7" s="53"/>
      <c r="B7" s="91" t="s">
        <v>470</v>
      </c>
      <c r="C7" s="91"/>
      <c r="D7" s="91" t="s">
        <v>12</v>
      </c>
      <c r="E7" s="51">
        <v>2.8839999999999999</v>
      </c>
      <c r="F7" s="52">
        <v>2.2330000000000001</v>
      </c>
      <c r="G7" s="91">
        <v>0.65100000000000002</v>
      </c>
      <c r="H7" s="91" t="s">
        <v>17</v>
      </c>
      <c r="I7" s="95" t="s">
        <v>18</v>
      </c>
      <c r="J7" s="51" t="s">
        <v>19</v>
      </c>
      <c r="M7"/>
      <c r="N7"/>
      <c r="O7"/>
      <c r="S7"/>
      <c r="T7"/>
    </row>
    <row r="8" spans="1:20" ht="11.25" customHeight="1" x14ac:dyDescent="0.15">
      <c r="A8" s="53"/>
      <c r="B8" s="91" t="s">
        <v>471</v>
      </c>
      <c r="C8" s="91"/>
      <c r="D8" s="91" t="s">
        <v>12</v>
      </c>
      <c r="E8" s="51">
        <v>3.032</v>
      </c>
      <c r="F8" s="52">
        <v>2.3769999999999998</v>
      </c>
      <c r="G8" s="91">
        <v>0.65500000000000003</v>
      </c>
      <c r="H8" s="91" t="s">
        <v>17</v>
      </c>
      <c r="I8" s="95" t="s">
        <v>472</v>
      </c>
      <c r="J8" s="51" t="s">
        <v>19</v>
      </c>
      <c r="M8"/>
      <c r="N8"/>
      <c r="O8"/>
      <c r="S8"/>
      <c r="T8"/>
    </row>
    <row r="9" spans="1:20" ht="102" customHeight="1" x14ac:dyDescent="0.15">
      <c r="A9" s="53"/>
      <c r="B9" s="91" t="s">
        <v>23</v>
      </c>
      <c r="C9" s="91"/>
      <c r="D9" s="91" t="s">
        <v>12</v>
      </c>
      <c r="E9" s="51">
        <v>0.55800000000000005</v>
      </c>
      <c r="F9" s="52">
        <v>1.4E-2</v>
      </c>
      <c r="G9" s="91">
        <v>0.54300000000000004</v>
      </c>
      <c r="H9" s="91" t="s">
        <v>17</v>
      </c>
      <c r="I9" s="95" t="s">
        <v>473</v>
      </c>
      <c r="J9" s="51" t="s">
        <v>19</v>
      </c>
      <c r="M9"/>
      <c r="N9"/>
      <c r="O9"/>
      <c r="S9"/>
      <c r="T9"/>
    </row>
    <row r="10" spans="1:20" ht="102" customHeight="1" x14ac:dyDescent="0.15">
      <c r="A10" s="53"/>
      <c r="B10" s="91" t="s">
        <v>25</v>
      </c>
      <c r="C10" s="91"/>
      <c r="D10" s="91"/>
      <c r="E10" s="51">
        <v>0.876</v>
      </c>
      <c r="F10" s="52">
        <v>0.36899999999999999</v>
      </c>
      <c r="G10" s="91">
        <v>0.50700000000000001</v>
      </c>
      <c r="H10" s="91"/>
      <c r="I10" s="95" t="s">
        <v>474</v>
      </c>
      <c r="J10" s="51"/>
      <c r="M10"/>
      <c r="N10"/>
      <c r="O10"/>
      <c r="S10"/>
      <c r="T10"/>
    </row>
    <row r="11" spans="1:20" ht="22.5" x14ac:dyDescent="0.15">
      <c r="A11" s="53"/>
      <c r="B11" s="91" t="s">
        <v>475</v>
      </c>
      <c r="C11" s="91"/>
      <c r="D11" s="91" t="s">
        <v>12</v>
      </c>
      <c r="E11" s="51">
        <v>3.262</v>
      </c>
      <c r="F11" s="52">
        <v>2.4740000000000002</v>
      </c>
      <c r="G11" s="91">
        <v>0.78800000000000003</v>
      </c>
      <c r="H11" s="91" t="s">
        <v>17</v>
      </c>
      <c r="I11" s="95" t="s">
        <v>476</v>
      </c>
      <c r="J11" s="51" t="s">
        <v>19</v>
      </c>
      <c r="M11"/>
      <c r="N11"/>
      <c r="O11"/>
      <c r="S11"/>
      <c r="T11"/>
    </row>
    <row r="12" spans="1:20" ht="22.5" x14ac:dyDescent="0.15">
      <c r="A12" s="53"/>
      <c r="B12" s="91" t="s">
        <v>477</v>
      </c>
      <c r="C12" s="91"/>
      <c r="D12" s="91" t="s">
        <v>12</v>
      </c>
      <c r="E12" s="51">
        <v>3.3090000000000002</v>
      </c>
      <c r="F12" s="52">
        <v>2.5139999999999998</v>
      </c>
      <c r="G12" s="91">
        <v>0.79600000000000004</v>
      </c>
      <c r="H12" s="91" t="s">
        <v>17</v>
      </c>
      <c r="I12" s="95" t="s">
        <v>18</v>
      </c>
      <c r="J12" s="51" t="s">
        <v>19</v>
      </c>
      <c r="M12"/>
      <c r="N12"/>
      <c r="O12"/>
      <c r="S12"/>
      <c r="T12"/>
    </row>
    <row r="13" spans="1:20" x14ac:dyDescent="0.15">
      <c r="A13" s="53"/>
      <c r="B13" s="91" t="s">
        <v>478</v>
      </c>
      <c r="C13" s="91"/>
      <c r="D13" s="91" t="s">
        <v>12</v>
      </c>
      <c r="E13" s="51">
        <v>3.4729999999999999</v>
      </c>
      <c r="F13" s="52">
        <v>2.657</v>
      </c>
      <c r="G13" s="91">
        <v>0.81599999999999995</v>
      </c>
      <c r="H13" s="91" t="s">
        <v>17</v>
      </c>
      <c r="I13" s="95" t="s">
        <v>479</v>
      </c>
      <c r="J13" s="51" t="s">
        <v>19</v>
      </c>
      <c r="M13"/>
      <c r="N13"/>
      <c r="O13"/>
      <c r="S13"/>
      <c r="T13"/>
    </row>
    <row r="14" spans="1:20" ht="123.75" x14ac:dyDescent="0.15">
      <c r="A14" s="53"/>
      <c r="B14" s="91" t="s">
        <v>32</v>
      </c>
      <c r="C14" s="91"/>
      <c r="D14" s="91" t="s">
        <v>12</v>
      </c>
      <c r="E14" s="51">
        <v>0.314</v>
      </c>
      <c r="F14" s="52">
        <v>3.7999999999999999E-2</v>
      </c>
      <c r="G14" s="91">
        <v>0.27600000000000002</v>
      </c>
      <c r="H14" s="91" t="s">
        <v>17</v>
      </c>
      <c r="I14" s="95" t="s">
        <v>480</v>
      </c>
      <c r="J14" s="51" t="s">
        <v>309</v>
      </c>
      <c r="M14"/>
      <c r="N14"/>
      <c r="O14"/>
      <c r="S14"/>
      <c r="T14"/>
    </row>
    <row r="15" spans="1:20" ht="67.5" x14ac:dyDescent="0.15">
      <c r="A15" s="53"/>
      <c r="B15" s="91" t="s">
        <v>34</v>
      </c>
      <c r="C15" s="91"/>
      <c r="D15" s="91" t="s">
        <v>12</v>
      </c>
      <c r="E15" s="51">
        <v>0.44900000000000001</v>
      </c>
      <c r="F15" s="52">
        <v>3.5000000000000003E-2</v>
      </c>
      <c r="G15" s="91">
        <v>0.41399999999999998</v>
      </c>
      <c r="H15" s="91" t="s">
        <v>17</v>
      </c>
      <c r="I15" s="95" t="s">
        <v>481</v>
      </c>
      <c r="J15" s="51" t="s">
        <v>19</v>
      </c>
      <c r="M15"/>
      <c r="N15"/>
      <c r="O15"/>
      <c r="S15"/>
      <c r="T15"/>
    </row>
    <row r="16" spans="1:20" ht="22.5" x14ac:dyDescent="0.15">
      <c r="A16" s="53"/>
      <c r="B16" s="91" t="s">
        <v>36</v>
      </c>
      <c r="C16" s="91"/>
      <c r="D16" s="91" t="s">
        <v>12</v>
      </c>
      <c r="E16" s="51">
        <v>3.274</v>
      </c>
      <c r="F16" s="52">
        <v>2.4710000000000001</v>
      </c>
      <c r="G16" s="91">
        <v>0.80300000000000005</v>
      </c>
      <c r="H16" s="91" t="s">
        <v>17</v>
      </c>
      <c r="I16" s="95" t="s">
        <v>482</v>
      </c>
      <c r="J16" s="51" t="s">
        <v>19</v>
      </c>
      <c r="M16"/>
      <c r="N16"/>
      <c r="O16"/>
      <c r="S16"/>
      <c r="T16"/>
    </row>
    <row r="17" spans="1:20" ht="11.25" customHeight="1" x14ac:dyDescent="0.15">
      <c r="A17" s="53"/>
      <c r="B17" s="91" t="s">
        <v>483</v>
      </c>
      <c r="C17" s="91"/>
      <c r="D17" s="91" t="s">
        <v>40</v>
      </c>
      <c r="E17" s="51">
        <v>2.633</v>
      </c>
      <c r="F17" s="52">
        <v>2.2839999999999998</v>
      </c>
      <c r="G17" s="91">
        <v>0.35</v>
      </c>
      <c r="H17" s="91" t="s">
        <v>17</v>
      </c>
      <c r="I17" s="95"/>
      <c r="J17" s="51" t="s">
        <v>19</v>
      </c>
      <c r="M17"/>
      <c r="N17"/>
      <c r="O17"/>
      <c r="S17"/>
      <c r="T17"/>
    </row>
    <row r="18" spans="1:20" ht="67.5" x14ac:dyDescent="0.15">
      <c r="A18" s="53"/>
      <c r="B18" s="91" t="s">
        <v>484</v>
      </c>
      <c r="C18" s="91"/>
      <c r="D18" s="91" t="s">
        <v>40</v>
      </c>
      <c r="E18" s="51">
        <v>1.0489999999999999</v>
      </c>
      <c r="F18" s="52">
        <v>0.13700000000000001</v>
      </c>
      <c r="G18" s="91">
        <v>0.91200000000000003</v>
      </c>
      <c r="H18" s="91" t="s">
        <v>17</v>
      </c>
      <c r="I18" s="95" t="s">
        <v>485</v>
      </c>
      <c r="J18" s="51" t="s">
        <v>19</v>
      </c>
      <c r="M18"/>
      <c r="N18"/>
      <c r="O18"/>
      <c r="S18"/>
      <c r="T18"/>
    </row>
    <row r="19" spans="1:20" ht="45" x14ac:dyDescent="0.15">
      <c r="A19" s="53"/>
      <c r="B19" s="91" t="s">
        <v>46</v>
      </c>
      <c r="C19" s="91"/>
      <c r="D19" s="91" t="s">
        <v>40</v>
      </c>
      <c r="E19" s="51">
        <v>3.6509999999999998</v>
      </c>
      <c r="F19" s="52">
        <v>2.9449999999999998</v>
      </c>
      <c r="G19" s="91">
        <v>0.70599999999999996</v>
      </c>
      <c r="H19" s="91" t="s">
        <v>17</v>
      </c>
      <c r="I19" s="95" t="s">
        <v>486</v>
      </c>
      <c r="J19" s="51" t="s">
        <v>19</v>
      </c>
      <c r="M19"/>
      <c r="N19"/>
      <c r="O19"/>
      <c r="S19"/>
      <c r="T19"/>
    </row>
    <row r="20" spans="1:20" ht="112.5" x14ac:dyDescent="0.15">
      <c r="A20" s="53"/>
      <c r="B20" s="91" t="s">
        <v>487</v>
      </c>
      <c r="C20" s="91"/>
      <c r="D20" s="91" t="s">
        <v>40</v>
      </c>
      <c r="E20" s="51">
        <v>1.431</v>
      </c>
      <c r="F20" s="52">
        <v>0.17599999999999999</v>
      </c>
      <c r="G20" s="91">
        <v>1.254</v>
      </c>
      <c r="H20" s="91" t="s">
        <v>17</v>
      </c>
      <c r="I20" s="95" t="s">
        <v>488</v>
      </c>
      <c r="J20" s="51" t="s">
        <v>19</v>
      </c>
      <c r="M20"/>
      <c r="N20"/>
      <c r="O20"/>
      <c r="S20"/>
      <c r="T20"/>
    </row>
    <row r="21" spans="1:20" x14ac:dyDescent="0.15">
      <c r="A21" s="53"/>
      <c r="B21" s="91" t="s">
        <v>49</v>
      </c>
      <c r="C21" s="91"/>
      <c r="D21" s="91" t="s">
        <v>12</v>
      </c>
      <c r="E21" s="51">
        <v>1.798</v>
      </c>
      <c r="F21" s="52">
        <v>1.631</v>
      </c>
      <c r="G21" s="91">
        <v>0.16700000000000001</v>
      </c>
      <c r="H21" s="91" t="s">
        <v>17</v>
      </c>
      <c r="I21" s="95"/>
      <c r="J21" s="51" t="s">
        <v>19</v>
      </c>
      <c r="M21"/>
      <c r="N21"/>
      <c r="O21"/>
      <c r="S21"/>
      <c r="T21"/>
    </row>
    <row r="22" spans="1:20" ht="67.5" x14ac:dyDescent="0.15">
      <c r="A22" s="53"/>
      <c r="B22" s="91" t="s">
        <v>190</v>
      </c>
      <c r="C22" s="91"/>
      <c r="D22" s="91" t="s">
        <v>40</v>
      </c>
      <c r="E22" s="51">
        <v>12.516</v>
      </c>
      <c r="F22" s="52">
        <v>0</v>
      </c>
      <c r="G22" s="91">
        <v>12.516</v>
      </c>
      <c r="H22" s="91" t="s">
        <v>17</v>
      </c>
      <c r="I22" s="95" t="s">
        <v>489</v>
      </c>
      <c r="J22" s="51" t="s">
        <v>19</v>
      </c>
      <c r="M22"/>
      <c r="N22"/>
      <c r="O22"/>
      <c r="S22"/>
      <c r="T22"/>
    </row>
    <row r="23" spans="1:20" ht="67.5" x14ac:dyDescent="0.15">
      <c r="A23" s="53"/>
      <c r="B23" s="91" t="s">
        <v>53</v>
      </c>
      <c r="C23" s="91"/>
      <c r="D23" s="91" t="s">
        <v>40</v>
      </c>
      <c r="E23" s="51">
        <v>1.0920000000000001</v>
      </c>
      <c r="F23" s="52">
        <v>0</v>
      </c>
      <c r="G23" s="91">
        <v>1.0920000000000001</v>
      </c>
      <c r="H23" s="91" t="s">
        <v>17</v>
      </c>
      <c r="I23" s="95" t="s">
        <v>489</v>
      </c>
      <c r="J23" s="51" t="s">
        <v>19</v>
      </c>
      <c r="M23"/>
      <c r="N23"/>
      <c r="O23"/>
      <c r="S23"/>
      <c r="T23"/>
    </row>
    <row r="24" spans="1:20" ht="56.25" x14ac:dyDescent="0.15">
      <c r="A24" s="53"/>
      <c r="B24" s="91" t="s">
        <v>55</v>
      </c>
      <c r="C24" s="91"/>
      <c r="D24" s="91" t="s">
        <v>12</v>
      </c>
      <c r="E24" s="51">
        <v>3.4359999999999999</v>
      </c>
      <c r="F24" s="52">
        <v>2.7189999999999999</v>
      </c>
      <c r="G24" s="91">
        <v>0.71699999999999997</v>
      </c>
      <c r="H24" s="91" t="s">
        <v>17</v>
      </c>
      <c r="I24" s="95" t="s">
        <v>490</v>
      </c>
      <c r="J24" s="51" t="s">
        <v>19</v>
      </c>
      <c r="M24"/>
      <c r="N24"/>
      <c r="O24"/>
      <c r="S24"/>
      <c r="T24"/>
    </row>
    <row r="25" spans="1:20" ht="33.75" x14ac:dyDescent="0.15">
      <c r="A25" s="53"/>
      <c r="B25" s="91" t="s">
        <v>57</v>
      </c>
      <c r="C25" s="91"/>
      <c r="D25" s="91" t="s">
        <v>12</v>
      </c>
      <c r="E25" s="51">
        <v>3.762</v>
      </c>
      <c r="F25" s="52">
        <v>3.11</v>
      </c>
      <c r="G25" s="91">
        <v>0.65200000000000002</v>
      </c>
      <c r="H25" s="91" t="s">
        <v>17</v>
      </c>
      <c r="I25" s="95" t="s">
        <v>491</v>
      </c>
      <c r="J25" s="51" t="s">
        <v>19</v>
      </c>
      <c r="M25"/>
      <c r="N25"/>
      <c r="O25"/>
      <c r="S25"/>
      <c r="T25" s="1"/>
    </row>
    <row r="26" spans="1:20" ht="11.25" customHeight="1" x14ac:dyDescent="0.15">
      <c r="A26" s="53"/>
      <c r="B26" s="91" t="s">
        <v>492</v>
      </c>
      <c r="C26" s="91"/>
      <c r="D26" s="91" t="s">
        <v>12</v>
      </c>
      <c r="E26" s="51">
        <v>3.202</v>
      </c>
      <c r="F26" s="52">
        <v>2.5059999999999998</v>
      </c>
      <c r="G26" s="91">
        <v>0.69599999999999995</v>
      </c>
      <c r="H26" s="91" t="s">
        <v>17</v>
      </c>
      <c r="I26" s="95" t="s">
        <v>493</v>
      </c>
      <c r="J26" s="51" t="s">
        <v>19</v>
      </c>
      <c r="M26"/>
      <c r="N26"/>
      <c r="O26"/>
      <c r="S26"/>
      <c r="T26"/>
    </row>
    <row r="27" spans="1:20" ht="22.5" customHeight="1" x14ac:dyDescent="0.15">
      <c r="A27" s="185" t="s">
        <v>64</v>
      </c>
      <c r="B27" s="185"/>
      <c r="C27" s="185"/>
      <c r="D27" s="185"/>
      <c r="E27" s="185"/>
      <c r="F27" s="185"/>
      <c r="G27" s="185"/>
      <c r="H27" s="185"/>
      <c r="I27" s="185"/>
      <c r="J27" s="185"/>
    </row>
    <row r="28" spans="1:20" x14ac:dyDescent="0.15">
      <c r="A28" s="53"/>
      <c r="B28" s="177" t="s">
        <v>409</v>
      </c>
      <c r="C28" s="178"/>
      <c r="D28" s="51" t="s">
        <v>12</v>
      </c>
      <c r="E28" s="91">
        <v>3.1850000000000001</v>
      </c>
      <c r="F28" s="91"/>
      <c r="G28" s="91"/>
      <c r="H28" s="51" t="s">
        <v>103</v>
      </c>
      <c r="I28" s="52"/>
      <c r="J28" s="51" t="s">
        <v>67</v>
      </c>
    </row>
    <row r="29" spans="1:20" x14ac:dyDescent="0.15">
      <c r="A29" s="53"/>
      <c r="B29" s="177" t="s">
        <v>65</v>
      </c>
      <c r="C29" s="178"/>
      <c r="D29" s="51" t="s">
        <v>40</v>
      </c>
      <c r="E29" s="91"/>
      <c r="F29" s="91">
        <v>3.13</v>
      </c>
      <c r="G29" s="91"/>
      <c r="H29" s="51" t="s">
        <v>66</v>
      </c>
      <c r="I29" s="52"/>
      <c r="J29" s="51" t="s">
        <v>67</v>
      </c>
    </row>
    <row r="30" spans="1:20" x14ac:dyDescent="0.15">
      <c r="A30" s="53"/>
      <c r="B30" s="177" t="s">
        <v>68</v>
      </c>
      <c r="C30" s="178"/>
      <c r="D30" s="51" t="s">
        <v>40</v>
      </c>
      <c r="E30" s="91"/>
      <c r="F30" s="91">
        <v>2.1179999999999999</v>
      </c>
      <c r="G30" s="91"/>
      <c r="H30" s="51" t="s">
        <v>66</v>
      </c>
      <c r="I30" s="52"/>
      <c r="J30" s="51" t="s">
        <v>67</v>
      </c>
    </row>
    <row r="31" spans="1:20" x14ac:dyDescent="0.15">
      <c r="A31" s="53"/>
      <c r="B31" s="177" t="s">
        <v>69</v>
      </c>
      <c r="C31" s="178"/>
      <c r="D31" s="51" t="s">
        <v>40</v>
      </c>
      <c r="E31" s="91"/>
      <c r="F31" s="91">
        <v>2.8250000000000002</v>
      </c>
      <c r="G31" s="91"/>
      <c r="H31" s="51" t="s">
        <v>66</v>
      </c>
      <c r="I31" s="52"/>
      <c r="J31" s="51" t="s">
        <v>67</v>
      </c>
    </row>
    <row r="32" spans="1:20" x14ac:dyDescent="0.15">
      <c r="A32" s="53"/>
      <c r="B32" s="177" t="s">
        <v>70</v>
      </c>
      <c r="C32" s="178"/>
      <c r="D32" s="51" t="s">
        <v>40</v>
      </c>
      <c r="E32" s="91"/>
      <c r="F32" s="91">
        <v>3.0990000000000002</v>
      </c>
      <c r="G32" s="91"/>
      <c r="H32" s="51" t="s">
        <v>66</v>
      </c>
      <c r="I32" s="52"/>
      <c r="J32" s="51" t="s">
        <v>67</v>
      </c>
    </row>
    <row r="33" spans="1:10" x14ac:dyDescent="0.15">
      <c r="A33" s="53"/>
      <c r="B33" s="177" t="s">
        <v>71</v>
      </c>
      <c r="C33" s="178"/>
      <c r="D33" s="51" t="s">
        <v>40</v>
      </c>
      <c r="E33" s="91"/>
      <c r="F33" s="91">
        <v>2.7930000000000001</v>
      </c>
      <c r="G33" s="91"/>
      <c r="H33" s="51" t="s">
        <v>66</v>
      </c>
      <c r="I33" s="52"/>
      <c r="J33" s="51" t="s">
        <v>67</v>
      </c>
    </row>
    <row r="34" spans="1:10" x14ac:dyDescent="0.15">
      <c r="A34" s="53"/>
      <c r="B34" s="177" t="s">
        <v>72</v>
      </c>
      <c r="C34" s="178"/>
      <c r="D34" s="51" t="s">
        <v>40</v>
      </c>
      <c r="E34" s="91"/>
      <c r="F34" s="91">
        <v>2.7839999999999998</v>
      </c>
      <c r="G34" s="91"/>
      <c r="H34" s="51" t="s">
        <v>66</v>
      </c>
      <c r="I34" s="52"/>
      <c r="J34" s="51" t="s">
        <v>67</v>
      </c>
    </row>
    <row r="35" spans="1:10" x14ac:dyDescent="0.15">
      <c r="A35" s="53"/>
      <c r="B35" s="177" t="s">
        <v>73</v>
      </c>
      <c r="C35" s="178"/>
      <c r="D35" s="51" t="s">
        <v>40</v>
      </c>
      <c r="E35" s="91"/>
      <c r="F35" s="91">
        <v>3.2250000000000001</v>
      </c>
      <c r="G35" s="91"/>
      <c r="H35" s="51" t="s">
        <v>66</v>
      </c>
      <c r="I35" s="52"/>
      <c r="J35" s="51" t="s">
        <v>67</v>
      </c>
    </row>
    <row r="36" spans="1:10" x14ac:dyDescent="0.15">
      <c r="A36" s="53"/>
      <c r="B36" s="177" t="s">
        <v>74</v>
      </c>
      <c r="C36" s="178"/>
      <c r="D36" s="51" t="s">
        <v>40</v>
      </c>
      <c r="E36" s="91"/>
      <c r="F36" s="91">
        <v>3.3809999999999998</v>
      </c>
      <c r="G36" s="91"/>
      <c r="H36" s="51" t="s">
        <v>66</v>
      </c>
      <c r="I36" s="52"/>
      <c r="J36" s="51" t="s">
        <v>67</v>
      </c>
    </row>
    <row r="37" spans="1:10" x14ac:dyDescent="0.15">
      <c r="A37" s="53"/>
      <c r="B37" s="177" t="s">
        <v>75</v>
      </c>
      <c r="C37" s="178"/>
      <c r="D37" s="51" t="s">
        <v>40</v>
      </c>
      <c r="E37" s="91"/>
      <c r="F37" s="91">
        <v>3.0350000000000001</v>
      </c>
      <c r="G37" s="91"/>
      <c r="H37" s="51" t="s">
        <v>66</v>
      </c>
      <c r="I37" s="52"/>
      <c r="J37" s="51" t="s">
        <v>67</v>
      </c>
    </row>
    <row r="38" spans="1:10" x14ac:dyDescent="0.15">
      <c r="A38" s="53"/>
      <c r="B38" s="177" t="s">
        <v>76</v>
      </c>
      <c r="C38" s="178"/>
      <c r="D38" s="51" t="s">
        <v>40</v>
      </c>
      <c r="E38" s="91"/>
      <c r="F38" s="91">
        <v>3.4319999999999999</v>
      </c>
      <c r="G38" s="91"/>
      <c r="H38" s="51" t="s">
        <v>66</v>
      </c>
      <c r="I38" s="52"/>
      <c r="J38" s="51" t="s">
        <v>67</v>
      </c>
    </row>
    <row r="39" spans="1:10" ht="11.25" customHeight="1" x14ac:dyDescent="0.15">
      <c r="A39" s="53"/>
      <c r="B39" s="177" t="s">
        <v>77</v>
      </c>
      <c r="C39" s="178"/>
      <c r="D39" s="51" t="s">
        <v>40</v>
      </c>
      <c r="E39" s="91"/>
      <c r="F39" s="91">
        <v>3.1520000000000001</v>
      </c>
      <c r="G39" s="91"/>
      <c r="H39" s="51" t="s">
        <v>66</v>
      </c>
      <c r="I39" s="52"/>
      <c r="J39" s="51" t="s">
        <v>67</v>
      </c>
    </row>
    <row r="40" spans="1:10" ht="67.5" x14ac:dyDescent="0.15">
      <c r="A40" s="53"/>
      <c r="B40" s="177" t="s">
        <v>78</v>
      </c>
      <c r="C40" s="178"/>
      <c r="D40" s="51" t="s">
        <v>40</v>
      </c>
      <c r="E40" s="91"/>
      <c r="F40" s="91">
        <v>3.028</v>
      </c>
      <c r="G40" s="91"/>
      <c r="H40" s="51" t="s">
        <v>66</v>
      </c>
      <c r="I40" s="52" t="s">
        <v>413</v>
      </c>
      <c r="J40" s="51" t="s">
        <v>67</v>
      </c>
    </row>
    <row r="41" spans="1:10" ht="67.5" x14ac:dyDescent="0.15">
      <c r="A41" s="53"/>
      <c r="B41" s="177" t="s">
        <v>80</v>
      </c>
      <c r="C41" s="178"/>
      <c r="D41" s="51" t="s">
        <v>40</v>
      </c>
      <c r="E41" s="91"/>
      <c r="F41" s="91">
        <v>2.82</v>
      </c>
      <c r="G41" s="91"/>
      <c r="H41" s="51" t="s">
        <v>66</v>
      </c>
      <c r="I41" s="52" t="s">
        <v>413</v>
      </c>
      <c r="J41" s="51" t="s">
        <v>67</v>
      </c>
    </row>
    <row r="42" spans="1:10" x14ac:dyDescent="0.15">
      <c r="A42" s="53"/>
      <c r="B42" s="177" t="s">
        <v>81</v>
      </c>
      <c r="C42" s="178"/>
      <c r="D42" s="51" t="s">
        <v>40</v>
      </c>
      <c r="E42" s="91"/>
      <c r="F42" s="91">
        <v>2.9470000000000001</v>
      </c>
      <c r="G42" s="91"/>
      <c r="H42" s="51" t="s">
        <v>66</v>
      </c>
      <c r="I42" s="52"/>
      <c r="J42" s="51" t="s">
        <v>67</v>
      </c>
    </row>
    <row r="43" spans="1:10" x14ac:dyDescent="0.15">
      <c r="A43" s="53"/>
      <c r="B43" s="177" t="s">
        <v>82</v>
      </c>
      <c r="C43" s="178"/>
      <c r="D43" s="51" t="s">
        <v>40</v>
      </c>
      <c r="E43" s="91"/>
      <c r="F43" s="91">
        <v>2.88</v>
      </c>
      <c r="G43" s="91"/>
      <c r="H43" s="51" t="s">
        <v>66</v>
      </c>
      <c r="I43" s="52"/>
      <c r="J43" s="51" t="s">
        <v>67</v>
      </c>
    </row>
    <row r="44" spans="1:10" x14ac:dyDescent="0.15">
      <c r="A44" s="53"/>
      <c r="B44" s="177" t="s">
        <v>83</v>
      </c>
      <c r="C44" s="178"/>
      <c r="D44" s="51" t="s">
        <v>40</v>
      </c>
      <c r="E44" s="91"/>
      <c r="F44" s="91">
        <v>2.6880000000000002</v>
      </c>
      <c r="G44" s="91"/>
      <c r="H44" s="51" t="s">
        <v>66</v>
      </c>
      <c r="I44" s="52"/>
      <c r="J44" s="51" t="s">
        <v>67</v>
      </c>
    </row>
    <row r="45" spans="1:10" x14ac:dyDescent="0.15">
      <c r="A45" s="53"/>
      <c r="B45" s="177" t="s">
        <v>414</v>
      </c>
      <c r="C45" s="178"/>
      <c r="D45" s="51" t="s">
        <v>40</v>
      </c>
      <c r="E45" s="91"/>
      <c r="F45" s="91">
        <v>2.7280000000000002</v>
      </c>
      <c r="G45" s="91"/>
      <c r="H45" s="51" t="s">
        <v>66</v>
      </c>
      <c r="I45" s="52"/>
      <c r="J45" s="51" t="s">
        <v>67</v>
      </c>
    </row>
    <row r="46" spans="1:10" x14ac:dyDescent="0.15">
      <c r="A46" s="53"/>
      <c r="B46" s="177" t="s">
        <v>415</v>
      </c>
      <c r="C46" s="178"/>
      <c r="D46" s="51" t="s">
        <v>40</v>
      </c>
      <c r="E46" s="91"/>
      <c r="F46" s="91">
        <v>2.5680000000000001</v>
      </c>
      <c r="G46" s="91"/>
      <c r="H46" s="51" t="s">
        <v>66</v>
      </c>
      <c r="I46" s="52"/>
      <c r="J46" s="51" t="s">
        <v>67</v>
      </c>
    </row>
    <row r="47" spans="1:10" x14ac:dyDescent="0.15">
      <c r="A47" s="53"/>
      <c r="B47" s="177" t="s">
        <v>416</v>
      </c>
      <c r="C47" s="178"/>
      <c r="D47" s="51" t="s">
        <v>40</v>
      </c>
      <c r="E47" s="91"/>
      <c r="F47" s="91">
        <v>2.3959999999999999</v>
      </c>
      <c r="G47" s="91"/>
      <c r="H47" s="51" t="s">
        <v>66</v>
      </c>
      <c r="I47" s="52"/>
      <c r="J47" s="51" t="s">
        <v>107</v>
      </c>
    </row>
    <row r="48" spans="1:10" x14ac:dyDescent="0.15">
      <c r="A48" s="53"/>
      <c r="B48" s="177" t="s">
        <v>417</v>
      </c>
      <c r="C48" s="178"/>
      <c r="D48" s="51" t="s">
        <v>40</v>
      </c>
      <c r="E48" s="91"/>
      <c r="F48" s="91">
        <v>1.8160000000000001</v>
      </c>
      <c r="G48" s="91"/>
      <c r="H48" s="51" t="s">
        <v>66</v>
      </c>
      <c r="I48" s="52"/>
      <c r="J48" s="51" t="s">
        <v>67</v>
      </c>
    </row>
    <row r="49" spans="1:10" x14ac:dyDescent="0.15">
      <c r="A49" s="53"/>
      <c r="B49" s="177" t="s">
        <v>89</v>
      </c>
      <c r="C49" s="178"/>
      <c r="D49" s="51" t="s">
        <v>40</v>
      </c>
      <c r="E49" s="91"/>
      <c r="F49" s="91">
        <v>2.02</v>
      </c>
      <c r="G49" s="91"/>
      <c r="H49" s="51" t="s">
        <v>66</v>
      </c>
      <c r="I49" s="52"/>
      <c r="J49" s="51" t="s">
        <v>67</v>
      </c>
    </row>
    <row r="50" spans="1:10" x14ac:dyDescent="0.15">
      <c r="A50" s="53"/>
      <c r="B50" s="177" t="s">
        <v>418</v>
      </c>
      <c r="C50" s="178"/>
      <c r="D50" s="51" t="s">
        <v>40</v>
      </c>
      <c r="E50" s="91"/>
      <c r="F50" s="91">
        <v>0.95199999999999996</v>
      </c>
      <c r="G50" s="91"/>
      <c r="H50" s="51" t="s">
        <v>66</v>
      </c>
      <c r="I50" s="52"/>
      <c r="J50" s="51" t="s">
        <v>67</v>
      </c>
    </row>
    <row r="51" spans="1:10" x14ac:dyDescent="0.15">
      <c r="A51" s="53"/>
      <c r="B51" s="177" t="s">
        <v>91</v>
      </c>
      <c r="C51" s="178"/>
      <c r="D51" s="51" t="s">
        <v>40</v>
      </c>
      <c r="E51" s="91"/>
      <c r="F51" s="91">
        <v>1.0349999999999999</v>
      </c>
      <c r="G51" s="91"/>
      <c r="H51" s="51" t="s">
        <v>66</v>
      </c>
      <c r="I51" s="52"/>
      <c r="J51" s="51" t="s">
        <v>67</v>
      </c>
    </row>
    <row r="52" spans="1:10" ht="24" customHeight="1" x14ac:dyDescent="0.15">
      <c r="A52" s="53"/>
      <c r="B52" s="186" t="s">
        <v>419</v>
      </c>
      <c r="C52" s="187"/>
      <c r="D52" s="51" t="s">
        <v>40</v>
      </c>
      <c r="E52" s="91"/>
      <c r="F52" s="91">
        <v>2.0179999999999998</v>
      </c>
      <c r="G52" s="91"/>
      <c r="H52" s="51" t="s">
        <v>66</v>
      </c>
      <c r="I52" s="52"/>
      <c r="J52" s="51" t="s">
        <v>67</v>
      </c>
    </row>
    <row r="53" spans="1:10" ht="56.25" x14ac:dyDescent="0.15">
      <c r="A53" s="53"/>
      <c r="B53" s="177" t="s">
        <v>93</v>
      </c>
      <c r="C53" s="178"/>
      <c r="D53" s="51" t="s">
        <v>94</v>
      </c>
      <c r="E53" s="91">
        <v>1.8839999999999999</v>
      </c>
      <c r="F53" s="91">
        <v>1.7849999999999999</v>
      </c>
      <c r="G53" s="91">
        <v>9.9000000000000005E-2</v>
      </c>
      <c r="H53" s="51" t="s">
        <v>533</v>
      </c>
      <c r="I53" s="52" t="s">
        <v>534</v>
      </c>
      <c r="J53" s="51" t="s">
        <v>107</v>
      </c>
    </row>
    <row r="54" spans="1:10" x14ac:dyDescent="0.15">
      <c r="A54" s="53"/>
      <c r="B54" s="177" t="s">
        <v>100</v>
      </c>
      <c r="C54" s="178"/>
      <c r="D54" s="51" t="s">
        <v>12</v>
      </c>
      <c r="E54" s="91">
        <v>1.7250000000000001</v>
      </c>
      <c r="F54" s="91">
        <v>1.53</v>
      </c>
      <c r="G54" s="91">
        <v>0.19500000000000001</v>
      </c>
      <c r="H54" s="51" t="s">
        <v>495</v>
      </c>
      <c r="I54" s="52"/>
      <c r="J54" s="51" t="s">
        <v>67</v>
      </c>
    </row>
    <row r="55" spans="1:10" ht="45" x14ac:dyDescent="0.15">
      <c r="A55" s="53"/>
      <c r="B55" s="177" t="s">
        <v>102</v>
      </c>
      <c r="C55" s="178"/>
      <c r="D55" s="51" t="s">
        <v>94</v>
      </c>
      <c r="E55" s="91">
        <v>0.39800000000000002</v>
      </c>
      <c r="F55" s="91">
        <v>0</v>
      </c>
      <c r="G55" s="91">
        <v>0.39800000000000002</v>
      </c>
      <c r="H55" s="51" t="s">
        <v>103</v>
      </c>
      <c r="I55" s="52" t="s">
        <v>104</v>
      </c>
      <c r="J55" s="51" t="s">
        <v>67</v>
      </c>
    </row>
    <row r="56" spans="1:10" ht="45" x14ac:dyDescent="0.15">
      <c r="A56" s="53"/>
      <c r="B56" s="177" t="s">
        <v>105</v>
      </c>
      <c r="C56" s="178"/>
      <c r="D56" s="51" t="s">
        <v>94</v>
      </c>
      <c r="E56" s="91">
        <v>1.0389999999999999</v>
      </c>
      <c r="F56" s="91">
        <v>0</v>
      </c>
      <c r="G56" s="91">
        <v>1.0389999999999999</v>
      </c>
      <c r="H56" s="51" t="s">
        <v>106</v>
      </c>
      <c r="I56" s="52" t="s">
        <v>104</v>
      </c>
      <c r="J56" s="51" t="s">
        <v>107</v>
      </c>
    </row>
    <row r="57" spans="1:10" ht="45" x14ac:dyDescent="0.15">
      <c r="A57" s="53"/>
      <c r="B57" s="186" t="s">
        <v>108</v>
      </c>
      <c r="C57" s="187"/>
      <c r="D57" s="51" t="s">
        <v>94</v>
      </c>
      <c r="E57" s="91">
        <v>0.46100000000000002</v>
      </c>
      <c r="F57" s="91">
        <v>0</v>
      </c>
      <c r="G57" s="91">
        <v>0.46100000000000002</v>
      </c>
      <c r="H57" s="51" t="s">
        <v>106</v>
      </c>
      <c r="I57" s="52" t="s">
        <v>104</v>
      </c>
      <c r="J57" s="51" t="s">
        <v>107</v>
      </c>
    </row>
    <row r="58" spans="1:10" ht="45" x14ac:dyDescent="0.15">
      <c r="A58" s="53"/>
      <c r="B58" s="177" t="s">
        <v>109</v>
      </c>
      <c r="C58" s="178"/>
      <c r="D58" s="51" t="s">
        <v>94</v>
      </c>
      <c r="E58" s="91">
        <v>0.85899999999999999</v>
      </c>
      <c r="F58" s="91">
        <v>0</v>
      </c>
      <c r="G58" s="91">
        <v>0.85899999999999999</v>
      </c>
      <c r="H58" s="51" t="s">
        <v>106</v>
      </c>
      <c r="I58" s="52" t="s">
        <v>104</v>
      </c>
      <c r="J58" s="51" t="s">
        <v>107</v>
      </c>
    </row>
    <row r="59" spans="1:10" ht="72.75" customHeight="1" x14ac:dyDescent="0.15">
      <c r="A59" s="53"/>
      <c r="B59" s="177" t="s">
        <v>110</v>
      </c>
      <c r="C59" s="178"/>
      <c r="D59" s="51" t="s">
        <v>94</v>
      </c>
      <c r="E59" s="91">
        <v>0.72299999999999998</v>
      </c>
      <c r="F59" s="91">
        <v>0</v>
      </c>
      <c r="G59" s="91">
        <v>0.72299999999999998</v>
      </c>
      <c r="H59" s="51" t="s">
        <v>106</v>
      </c>
      <c r="I59" s="52" t="s">
        <v>111</v>
      </c>
      <c r="J59" s="51" t="s">
        <v>107</v>
      </c>
    </row>
    <row r="60" spans="1:10" ht="135" x14ac:dyDescent="0.15">
      <c r="A60" s="53" t="s">
        <v>112</v>
      </c>
      <c r="B60" s="177" t="s">
        <v>113</v>
      </c>
      <c r="C60" s="178"/>
      <c r="D60" s="51" t="s">
        <v>114</v>
      </c>
      <c r="E60" s="91">
        <v>6.2E-2</v>
      </c>
      <c r="F60" s="91">
        <v>8.9999999999999993E-3</v>
      </c>
      <c r="G60" s="91">
        <v>5.2999999999999999E-2</v>
      </c>
      <c r="H60" s="51" t="s">
        <v>115</v>
      </c>
      <c r="I60" s="52" t="s">
        <v>116</v>
      </c>
      <c r="J60" s="51" t="s">
        <v>117</v>
      </c>
    </row>
    <row r="61" spans="1:10" ht="90" x14ac:dyDescent="0.15">
      <c r="A61" s="53"/>
      <c r="B61" s="177" t="s">
        <v>118</v>
      </c>
      <c r="C61" s="178"/>
      <c r="D61" s="51" t="s">
        <v>114</v>
      </c>
      <c r="E61" s="91">
        <v>5.3999999999999999E-2</v>
      </c>
      <c r="F61" s="91">
        <v>8.9999999999999993E-3</v>
      </c>
      <c r="G61" s="91">
        <v>4.4999999999999998E-2</v>
      </c>
      <c r="H61" s="51" t="s">
        <v>115</v>
      </c>
      <c r="I61" s="52" t="s">
        <v>119</v>
      </c>
      <c r="J61" s="51" t="s">
        <v>117</v>
      </c>
    </row>
    <row r="62" spans="1:10" ht="101.25" x14ac:dyDescent="0.15">
      <c r="A62" s="53"/>
      <c r="B62" s="177" t="s">
        <v>120</v>
      </c>
      <c r="C62" s="178"/>
      <c r="D62" s="51" t="s">
        <v>114</v>
      </c>
      <c r="E62" s="91">
        <v>3.5000000000000003E-2</v>
      </c>
      <c r="F62" s="91">
        <v>6.0000000000000001E-3</v>
      </c>
      <c r="G62" s="91">
        <v>2.9000000000000001E-2</v>
      </c>
      <c r="H62" s="51" t="s">
        <v>115</v>
      </c>
      <c r="I62" s="52" t="s">
        <v>121</v>
      </c>
      <c r="J62" s="51" t="s">
        <v>117</v>
      </c>
    </row>
    <row r="63" spans="1:10" ht="112.5" x14ac:dyDescent="0.15">
      <c r="A63" s="53"/>
      <c r="B63" s="177" t="s">
        <v>122</v>
      </c>
      <c r="C63" s="178"/>
      <c r="D63" s="51" t="s">
        <v>114</v>
      </c>
      <c r="E63" s="91">
        <v>0.55600000000000005</v>
      </c>
      <c r="F63" s="91">
        <v>6.0000000000000001E-3</v>
      </c>
      <c r="G63" s="91">
        <v>0.55000000000000004</v>
      </c>
      <c r="H63" s="51" t="s">
        <v>115</v>
      </c>
      <c r="I63" s="52" t="s">
        <v>123</v>
      </c>
      <c r="J63" s="51" t="s">
        <v>117</v>
      </c>
    </row>
    <row r="64" spans="1:10" ht="101.25" x14ac:dyDescent="0.15">
      <c r="A64" s="53"/>
      <c r="B64" s="177" t="s">
        <v>124</v>
      </c>
      <c r="C64" s="178"/>
      <c r="D64" s="51" t="s">
        <v>114</v>
      </c>
      <c r="E64" s="91">
        <v>7.6999999999999999E-2</v>
      </c>
      <c r="F64" s="91">
        <v>8.9999999999999993E-3</v>
      </c>
      <c r="G64" s="91">
        <v>6.8000000000000005E-2</v>
      </c>
      <c r="H64" s="51" t="s">
        <v>115</v>
      </c>
      <c r="I64" s="52" t="s">
        <v>125</v>
      </c>
      <c r="J64" s="51" t="s">
        <v>117</v>
      </c>
    </row>
    <row r="65" spans="1:10" ht="22.5" customHeight="1" x14ac:dyDescent="0.15">
      <c r="A65" s="185" t="s">
        <v>126</v>
      </c>
      <c r="B65" s="185"/>
      <c r="C65" s="185"/>
      <c r="D65" s="185"/>
      <c r="E65" s="185"/>
      <c r="F65" s="185"/>
      <c r="G65" s="185"/>
      <c r="H65" s="185"/>
      <c r="I65" s="185"/>
      <c r="J65" s="185"/>
    </row>
    <row r="66" spans="1:10" ht="108" customHeight="1" x14ac:dyDescent="0.15">
      <c r="A66" s="53"/>
      <c r="B66" s="92" t="s">
        <v>127</v>
      </c>
      <c r="C66" s="93"/>
      <c r="D66" s="51"/>
      <c r="E66" s="51" t="s">
        <v>128</v>
      </c>
      <c r="F66" s="51" t="s">
        <v>129</v>
      </c>
      <c r="G66" s="91">
        <v>7.0000000000000007E-2</v>
      </c>
      <c r="H66" s="52" t="s">
        <v>535</v>
      </c>
      <c r="I66" s="52" t="s">
        <v>536</v>
      </c>
      <c r="J66" s="51" t="s">
        <v>107</v>
      </c>
    </row>
    <row r="67" spans="1:10" ht="56.25" x14ac:dyDescent="0.15">
      <c r="A67" s="53"/>
      <c r="B67" s="92" t="s">
        <v>132</v>
      </c>
      <c r="C67" s="93"/>
      <c r="D67" s="51" t="s">
        <v>133</v>
      </c>
      <c r="E67" s="51">
        <v>0.55600000000000005</v>
      </c>
      <c r="F67" s="51">
        <v>0.47599999999999998</v>
      </c>
      <c r="G67" s="91">
        <v>0.08</v>
      </c>
      <c r="H67" s="52" t="s">
        <v>535</v>
      </c>
      <c r="I67" s="52" t="s">
        <v>425</v>
      </c>
      <c r="J67" s="51" t="s">
        <v>107</v>
      </c>
    </row>
    <row r="68" spans="1:10" ht="67.5" x14ac:dyDescent="0.15">
      <c r="A68" s="53"/>
      <c r="B68" s="92" t="s">
        <v>135</v>
      </c>
      <c r="C68" s="93"/>
      <c r="D68" s="51" t="s">
        <v>133</v>
      </c>
      <c r="E68" s="51">
        <v>0.47499999999999998</v>
      </c>
      <c r="F68" s="51">
        <v>0.40500000000000003</v>
      </c>
      <c r="G68" s="91">
        <v>7.0000000000000007E-2</v>
      </c>
      <c r="H68" s="52" t="s">
        <v>535</v>
      </c>
      <c r="I68" s="52" t="s">
        <v>496</v>
      </c>
      <c r="J68" s="51" t="s">
        <v>107</v>
      </c>
    </row>
    <row r="69" spans="1:10" ht="45" x14ac:dyDescent="0.15">
      <c r="A69" s="53"/>
      <c r="B69" s="92" t="s">
        <v>137</v>
      </c>
      <c r="C69" s="93"/>
      <c r="D69" s="51" t="s">
        <v>133</v>
      </c>
      <c r="E69" s="51">
        <v>0</v>
      </c>
      <c r="F69" s="51">
        <v>0</v>
      </c>
      <c r="G69" s="51">
        <v>0</v>
      </c>
      <c r="H69" s="52" t="s">
        <v>422</v>
      </c>
      <c r="I69" s="52" t="s">
        <v>428</v>
      </c>
      <c r="J69" s="51" t="s">
        <v>107</v>
      </c>
    </row>
    <row r="70" spans="1:10" ht="45" x14ac:dyDescent="0.15">
      <c r="A70" s="53"/>
      <c r="B70" s="92" t="s">
        <v>139</v>
      </c>
      <c r="C70" s="93"/>
      <c r="D70" s="51" t="s">
        <v>133</v>
      </c>
      <c r="E70" s="51">
        <v>0</v>
      </c>
      <c r="F70" s="51">
        <v>0</v>
      </c>
      <c r="G70" s="51">
        <v>0</v>
      </c>
      <c r="H70" s="52" t="s">
        <v>422</v>
      </c>
      <c r="I70" s="52" t="s">
        <v>429</v>
      </c>
      <c r="J70" s="51" t="s">
        <v>107</v>
      </c>
    </row>
    <row r="71" spans="1:10" ht="45" x14ac:dyDescent="0.15">
      <c r="A71" s="53"/>
      <c r="B71" s="92" t="s">
        <v>141</v>
      </c>
      <c r="C71" s="93"/>
      <c r="D71" s="51" t="s">
        <v>133</v>
      </c>
      <c r="E71" s="51">
        <v>0</v>
      </c>
      <c r="F71" s="51">
        <v>0</v>
      </c>
      <c r="G71" s="51">
        <v>0</v>
      </c>
      <c r="H71" s="52" t="s">
        <v>422</v>
      </c>
      <c r="I71" s="52" t="s">
        <v>537</v>
      </c>
      <c r="J71" s="51" t="s">
        <v>107</v>
      </c>
    </row>
    <row r="72" spans="1:10" ht="123.75" x14ac:dyDescent="0.15">
      <c r="A72" s="53"/>
      <c r="B72" s="92" t="s">
        <v>143</v>
      </c>
      <c r="C72" s="93"/>
      <c r="D72" s="51" t="s">
        <v>133</v>
      </c>
      <c r="E72" s="51">
        <v>7.4999999999999997E-2</v>
      </c>
      <c r="F72" s="51">
        <v>0</v>
      </c>
      <c r="G72" s="51">
        <v>7.4999999999999997E-2</v>
      </c>
      <c r="H72" s="52" t="s">
        <v>535</v>
      </c>
      <c r="I72" s="52" t="s">
        <v>538</v>
      </c>
      <c r="J72" s="51" t="s">
        <v>107</v>
      </c>
    </row>
    <row r="73" spans="1:10" ht="22.5" customHeight="1" x14ac:dyDescent="0.15">
      <c r="A73" s="185" t="s">
        <v>145</v>
      </c>
      <c r="B73" s="185"/>
      <c r="C73" s="185"/>
      <c r="D73" s="185"/>
      <c r="E73" s="185"/>
      <c r="F73" s="185"/>
      <c r="G73" s="185"/>
      <c r="H73" s="185"/>
      <c r="I73" s="185"/>
      <c r="J73" s="185"/>
    </row>
    <row r="74" spans="1:10" ht="56.25" x14ac:dyDescent="0.15">
      <c r="A74" s="53"/>
      <c r="B74" s="186" t="s">
        <v>539</v>
      </c>
      <c r="C74" s="187"/>
      <c r="D74" s="51" t="s">
        <v>97</v>
      </c>
      <c r="E74" s="51">
        <v>35.97</v>
      </c>
      <c r="F74" s="52" t="s">
        <v>540</v>
      </c>
      <c r="G74" s="51">
        <v>3.44</v>
      </c>
      <c r="H74" s="52" t="s">
        <v>150</v>
      </c>
      <c r="I74" s="52" t="s">
        <v>541</v>
      </c>
      <c r="J74" s="51" t="s">
        <v>152</v>
      </c>
    </row>
    <row r="75" spans="1:10" ht="22.5" customHeight="1" x14ac:dyDescent="0.15">
      <c r="A75" s="53"/>
      <c r="B75" s="186" t="s">
        <v>542</v>
      </c>
      <c r="C75" s="187"/>
      <c r="D75" s="51" t="s">
        <v>97</v>
      </c>
      <c r="E75" s="52" t="s">
        <v>543</v>
      </c>
      <c r="F75" s="52" t="s">
        <v>544</v>
      </c>
      <c r="G75" s="51">
        <v>3.44</v>
      </c>
      <c r="H75" s="52" t="s">
        <v>150</v>
      </c>
      <c r="I75" s="52"/>
      <c r="J75" s="51" t="s">
        <v>152</v>
      </c>
    </row>
    <row r="76" spans="1:10" ht="22.5" x14ac:dyDescent="0.15">
      <c r="A76" s="53"/>
      <c r="B76" s="186" t="s">
        <v>545</v>
      </c>
      <c r="C76" s="187"/>
      <c r="D76" s="51" t="s">
        <v>97</v>
      </c>
      <c r="E76" s="51">
        <v>25.05</v>
      </c>
      <c r="F76" s="52" t="s">
        <v>546</v>
      </c>
      <c r="G76" s="51">
        <v>1.65</v>
      </c>
      <c r="H76" s="52" t="s">
        <v>150</v>
      </c>
      <c r="I76" s="52"/>
      <c r="J76" s="51" t="s">
        <v>152</v>
      </c>
    </row>
    <row r="77" spans="1:10" x14ac:dyDescent="0.15">
      <c r="A77" s="53"/>
      <c r="B77" s="207" t="s">
        <v>547</v>
      </c>
      <c r="C77" s="208"/>
      <c r="D77" s="51" t="s">
        <v>97</v>
      </c>
      <c r="E77" s="51">
        <v>25.82</v>
      </c>
      <c r="F77" s="51">
        <v>15.3</v>
      </c>
      <c r="G77" s="51">
        <v>10.52</v>
      </c>
      <c r="H77" s="52" t="s">
        <v>150</v>
      </c>
      <c r="I77" s="52" t="s">
        <v>548</v>
      </c>
      <c r="J77" s="51" t="s">
        <v>152</v>
      </c>
    </row>
    <row r="78" spans="1:10" ht="33.75" x14ac:dyDescent="0.15">
      <c r="A78" s="53"/>
      <c r="B78" s="186" t="s">
        <v>549</v>
      </c>
      <c r="C78" s="187"/>
      <c r="D78" s="51" t="s">
        <v>97</v>
      </c>
      <c r="E78" s="51">
        <v>21.53</v>
      </c>
      <c r="F78" s="51">
        <v>20.63</v>
      </c>
      <c r="G78" s="51">
        <v>0.9</v>
      </c>
      <c r="H78" s="52" t="s">
        <v>150</v>
      </c>
      <c r="I78" s="52" t="s">
        <v>550</v>
      </c>
      <c r="J78" s="51" t="s">
        <v>152</v>
      </c>
    </row>
    <row r="79" spans="1:10" ht="45" x14ac:dyDescent="0.15">
      <c r="A79" s="53"/>
      <c r="B79" s="186" t="s">
        <v>149</v>
      </c>
      <c r="C79" s="187"/>
      <c r="D79" s="51" t="s">
        <v>97</v>
      </c>
      <c r="E79" s="51">
        <v>8.8000000000000007</v>
      </c>
      <c r="F79" s="51">
        <v>7.9</v>
      </c>
      <c r="G79" s="51">
        <v>0.9</v>
      </c>
      <c r="H79" s="52" t="s">
        <v>150</v>
      </c>
      <c r="I79" s="52" t="s">
        <v>151</v>
      </c>
      <c r="J79" s="51" t="s">
        <v>152</v>
      </c>
    </row>
    <row r="80" spans="1:10" ht="22.5" customHeight="1" x14ac:dyDescent="0.15">
      <c r="A80" s="94" t="s">
        <v>153</v>
      </c>
      <c r="B80" s="94"/>
      <c r="C80" s="94"/>
      <c r="D80" s="94"/>
      <c r="E80" s="94"/>
      <c r="F80" s="94"/>
      <c r="G80" s="94"/>
      <c r="H80" s="94"/>
      <c r="I80" s="94"/>
      <c r="J80" s="94"/>
    </row>
    <row r="81" spans="1:10" ht="72" customHeight="1" x14ac:dyDescent="0.15">
      <c r="A81" s="51" t="s">
        <v>154</v>
      </c>
      <c r="B81" s="52" t="s">
        <v>155</v>
      </c>
      <c r="C81" s="52" t="s">
        <v>156</v>
      </c>
      <c r="D81" s="52" t="s">
        <v>157</v>
      </c>
      <c r="E81" s="91">
        <v>0.19500000000000001</v>
      </c>
      <c r="F81" s="91">
        <v>0.16300000000000001</v>
      </c>
      <c r="G81" s="91">
        <v>3.2000000000000001E-2</v>
      </c>
      <c r="H81" s="51" t="s">
        <v>158</v>
      </c>
      <c r="I81" s="52" t="s">
        <v>551</v>
      </c>
      <c r="J81" s="51" t="s">
        <v>107</v>
      </c>
    </row>
    <row r="82" spans="1:10" ht="90" x14ac:dyDescent="0.15">
      <c r="A82" s="51"/>
      <c r="B82" s="52" t="s">
        <v>10</v>
      </c>
      <c r="C82" s="52" t="s">
        <v>160</v>
      </c>
      <c r="D82" s="52" t="s">
        <v>157</v>
      </c>
      <c r="E82" s="91">
        <v>0.18</v>
      </c>
      <c r="F82" s="91">
        <v>0.151</v>
      </c>
      <c r="G82" s="91">
        <v>2.9000000000000001E-2</v>
      </c>
      <c r="H82" s="51" t="s">
        <v>158</v>
      </c>
      <c r="I82" s="52" t="s">
        <v>552</v>
      </c>
      <c r="J82" s="51" t="s">
        <v>107</v>
      </c>
    </row>
    <row r="83" spans="1:10" ht="78.75" x14ac:dyDescent="0.15">
      <c r="A83" s="51"/>
      <c r="B83" s="52" t="s">
        <v>10</v>
      </c>
      <c r="C83" s="52" t="s">
        <v>162</v>
      </c>
      <c r="D83" s="52" t="s">
        <v>157</v>
      </c>
      <c r="E83" s="91">
        <v>0.20200000000000001</v>
      </c>
      <c r="F83" s="91">
        <v>0.16900000000000001</v>
      </c>
      <c r="G83" s="91">
        <v>3.2000000000000001E-2</v>
      </c>
      <c r="H83" s="51" t="s">
        <v>158</v>
      </c>
      <c r="I83" s="52" t="s">
        <v>553</v>
      </c>
      <c r="J83" s="51" t="s">
        <v>107</v>
      </c>
    </row>
    <row r="84" spans="1:10" ht="78.75" customHeight="1" x14ac:dyDescent="0.15">
      <c r="A84" s="51"/>
      <c r="B84" s="52" t="s">
        <v>10</v>
      </c>
      <c r="C84" s="52" t="s">
        <v>164</v>
      </c>
      <c r="D84" s="52" t="s">
        <v>157</v>
      </c>
      <c r="E84" s="91">
        <v>0.23599999999999999</v>
      </c>
      <c r="F84" s="91">
        <v>0.19800000000000001</v>
      </c>
      <c r="G84" s="91">
        <v>3.7999999999999999E-2</v>
      </c>
      <c r="H84" s="51" t="s">
        <v>158</v>
      </c>
      <c r="I84" s="52" t="s">
        <v>554</v>
      </c>
      <c r="J84" s="51" t="s">
        <v>107</v>
      </c>
    </row>
    <row r="85" spans="1:10" ht="78.75" x14ac:dyDescent="0.15">
      <c r="A85" s="51"/>
      <c r="B85" s="52" t="s">
        <v>10</v>
      </c>
      <c r="C85" s="52" t="s">
        <v>166</v>
      </c>
      <c r="D85" s="52" t="s">
        <v>157</v>
      </c>
      <c r="E85" s="91">
        <v>0.14499999999999999</v>
      </c>
      <c r="F85" s="91">
        <v>0.122</v>
      </c>
      <c r="G85" s="91">
        <v>2.3E-2</v>
      </c>
      <c r="H85" s="51" t="s">
        <v>158</v>
      </c>
      <c r="I85" s="52" t="s">
        <v>555</v>
      </c>
      <c r="J85" s="51" t="s">
        <v>107</v>
      </c>
    </row>
    <row r="86" spans="1:10" ht="90" x14ac:dyDescent="0.15">
      <c r="A86" s="51"/>
      <c r="B86" s="52" t="s">
        <v>10</v>
      </c>
      <c r="C86" s="52" t="s">
        <v>168</v>
      </c>
      <c r="D86" s="52" t="s">
        <v>157</v>
      </c>
      <c r="E86" s="91">
        <v>0.125</v>
      </c>
      <c r="F86" s="91"/>
      <c r="G86" s="91"/>
      <c r="H86" s="51" t="s">
        <v>158</v>
      </c>
      <c r="I86" s="52" t="s">
        <v>556</v>
      </c>
      <c r="J86" s="51" t="s">
        <v>107</v>
      </c>
    </row>
    <row r="87" spans="1:10" ht="90" x14ac:dyDescent="0.15">
      <c r="A87" s="51"/>
      <c r="B87" s="52" t="s">
        <v>30</v>
      </c>
      <c r="C87" s="52" t="s">
        <v>160</v>
      </c>
      <c r="D87" s="52" t="s">
        <v>157</v>
      </c>
      <c r="E87" s="91">
        <v>0.157</v>
      </c>
      <c r="F87" s="91">
        <v>0.13</v>
      </c>
      <c r="G87" s="91">
        <v>2.7E-2</v>
      </c>
      <c r="H87" s="51" t="s">
        <v>158</v>
      </c>
      <c r="I87" s="52" t="s">
        <v>557</v>
      </c>
      <c r="J87" s="51" t="s">
        <v>107</v>
      </c>
    </row>
    <row r="88" spans="1:10" ht="78.75" x14ac:dyDescent="0.15">
      <c r="A88" s="51"/>
      <c r="B88" s="52" t="s">
        <v>30</v>
      </c>
      <c r="C88" s="52" t="s">
        <v>162</v>
      </c>
      <c r="D88" s="52" t="s">
        <v>157</v>
      </c>
      <c r="E88" s="91">
        <v>0.17599999999999999</v>
      </c>
      <c r="F88" s="91">
        <v>0.14599999999999999</v>
      </c>
      <c r="G88" s="91">
        <v>0.03</v>
      </c>
      <c r="H88" s="51" t="s">
        <v>158</v>
      </c>
      <c r="I88" s="52" t="s">
        <v>558</v>
      </c>
      <c r="J88" s="51" t="s">
        <v>107</v>
      </c>
    </row>
    <row r="89" spans="1:10" ht="90" x14ac:dyDescent="0.15">
      <c r="A89" s="51"/>
      <c r="B89" s="52" t="s">
        <v>30</v>
      </c>
      <c r="C89" s="52" t="s">
        <v>164</v>
      </c>
      <c r="D89" s="52" t="s">
        <v>157</v>
      </c>
      <c r="E89" s="91">
        <v>0.20899999999999999</v>
      </c>
      <c r="F89" s="91">
        <v>0.17299999999999999</v>
      </c>
      <c r="G89" s="91">
        <v>3.5999999999999997E-2</v>
      </c>
      <c r="H89" s="51" t="s">
        <v>158</v>
      </c>
      <c r="I89" s="52" t="s">
        <v>559</v>
      </c>
      <c r="J89" s="51" t="s">
        <v>107</v>
      </c>
    </row>
    <row r="90" spans="1:10" ht="45" x14ac:dyDescent="0.15">
      <c r="A90" s="51"/>
      <c r="B90" s="52" t="s">
        <v>30</v>
      </c>
      <c r="C90" s="52" t="s">
        <v>166</v>
      </c>
      <c r="D90" s="52" t="s">
        <v>157</v>
      </c>
      <c r="E90" s="91">
        <v>0.16800000000000001</v>
      </c>
      <c r="F90" s="91">
        <v>0.13900000000000001</v>
      </c>
      <c r="G90" s="91">
        <v>2.9000000000000001E-2</v>
      </c>
      <c r="H90" s="51" t="s">
        <v>158</v>
      </c>
      <c r="I90" s="52" t="s">
        <v>560</v>
      </c>
      <c r="J90" s="51" t="s">
        <v>107</v>
      </c>
    </row>
    <row r="91" spans="1:10" ht="90" x14ac:dyDescent="0.15">
      <c r="A91" s="51"/>
      <c r="B91" s="52" t="s">
        <v>49</v>
      </c>
      <c r="C91" s="52" t="s">
        <v>160</v>
      </c>
      <c r="D91" s="52" t="s">
        <v>157</v>
      </c>
      <c r="E91" s="91">
        <v>0.14299999999999999</v>
      </c>
      <c r="F91" s="91">
        <v>0.128</v>
      </c>
      <c r="G91" s="91">
        <v>1.4999999999999999E-2</v>
      </c>
      <c r="H91" s="51" t="s">
        <v>158</v>
      </c>
      <c r="I91" s="52" t="s">
        <v>561</v>
      </c>
      <c r="J91" s="51" t="s">
        <v>107</v>
      </c>
    </row>
    <row r="92" spans="1:10" ht="78.75" x14ac:dyDescent="0.15">
      <c r="A92" s="51"/>
      <c r="B92" s="52" t="s">
        <v>49</v>
      </c>
      <c r="C92" s="52" t="s">
        <v>162</v>
      </c>
      <c r="D92" s="52" t="s">
        <v>157</v>
      </c>
      <c r="E92" s="91">
        <v>0.153</v>
      </c>
      <c r="F92" s="91">
        <v>0.13600000000000001</v>
      </c>
      <c r="G92" s="91">
        <v>1.6E-2</v>
      </c>
      <c r="H92" s="51" t="s">
        <v>158</v>
      </c>
      <c r="I92" s="52" t="s">
        <v>562</v>
      </c>
      <c r="J92" s="51" t="s">
        <v>107</v>
      </c>
    </row>
    <row r="93" spans="1:10" ht="90" x14ac:dyDescent="0.15">
      <c r="A93" s="51"/>
      <c r="B93" s="52" t="s">
        <v>49</v>
      </c>
      <c r="C93" s="52" t="s">
        <v>164</v>
      </c>
      <c r="D93" s="52" t="s">
        <v>157</v>
      </c>
      <c r="E93" s="91">
        <v>0.184</v>
      </c>
      <c r="F93" s="91">
        <v>0.16400000000000001</v>
      </c>
      <c r="G93" s="91">
        <v>0.02</v>
      </c>
      <c r="H93" s="51" t="s">
        <v>158</v>
      </c>
      <c r="I93" s="52" t="s">
        <v>563</v>
      </c>
      <c r="J93" s="51" t="s">
        <v>107</v>
      </c>
    </row>
    <row r="94" spans="1:10" ht="90" x14ac:dyDescent="0.15">
      <c r="A94" s="51"/>
      <c r="B94" s="52" t="s">
        <v>177</v>
      </c>
      <c r="C94" s="52" t="s">
        <v>160</v>
      </c>
      <c r="D94" s="52" t="s">
        <v>157</v>
      </c>
      <c r="E94" s="91">
        <v>0.161</v>
      </c>
      <c r="F94" s="91">
        <v>0.13100000000000001</v>
      </c>
      <c r="G94" s="91">
        <v>0.03</v>
      </c>
      <c r="H94" s="51" t="s">
        <v>158</v>
      </c>
      <c r="I94" s="52" t="s">
        <v>564</v>
      </c>
      <c r="J94" s="51" t="s">
        <v>107</v>
      </c>
    </row>
    <row r="95" spans="1:10" ht="56.25" x14ac:dyDescent="0.15">
      <c r="A95" s="51"/>
      <c r="B95" s="52" t="s">
        <v>177</v>
      </c>
      <c r="C95" s="52" t="s">
        <v>162</v>
      </c>
      <c r="D95" s="52" t="s">
        <v>157</v>
      </c>
      <c r="E95" s="91">
        <v>0.16600000000000001</v>
      </c>
      <c r="F95" s="91">
        <v>0.13500000000000001</v>
      </c>
      <c r="G95" s="91">
        <v>3.1E-2</v>
      </c>
      <c r="H95" s="51" t="s">
        <v>158</v>
      </c>
      <c r="I95" s="52" t="s">
        <v>565</v>
      </c>
      <c r="J95" s="51" t="s">
        <v>107</v>
      </c>
    </row>
    <row r="96" spans="1:10" ht="90" x14ac:dyDescent="0.15">
      <c r="A96" s="51"/>
      <c r="B96" s="52" t="s">
        <v>177</v>
      </c>
      <c r="C96" s="52" t="s">
        <v>164</v>
      </c>
      <c r="D96" s="52" t="s">
        <v>157</v>
      </c>
      <c r="E96" s="91">
        <v>0.16800000000000001</v>
      </c>
      <c r="F96" s="91">
        <v>0.13700000000000001</v>
      </c>
      <c r="G96" s="91">
        <v>3.1E-2</v>
      </c>
      <c r="H96" s="51" t="s">
        <v>158</v>
      </c>
      <c r="I96" s="52" t="s">
        <v>566</v>
      </c>
      <c r="J96" s="51" t="s">
        <v>107</v>
      </c>
    </row>
    <row r="97" spans="1:10" ht="67.5" x14ac:dyDescent="0.15">
      <c r="A97" s="51"/>
      <c r="B97" s="52" t="s">
        <v>181</v>
      </c>
      <c r="C97" s="52" t="s">
        <v>182</v>
      </c>
      <c r="D97" s="52" t="s">
        <v>157</v>
      </c>
      <c r="E97" s="91">
        <v>4.1000000000000002E-2</v>
      </c>
      <c r="F97" s="91">
        <v>0</v>
      </c>
      <c r="G97" s="91">
        <v>4.1000000000000002E-2</v>
      </c>
      <c r="H97" s="51" t="s">
        <v>158</v>
      </c>
      <c r="I97" s="52" t="s">
        <v>567</v>
      </c>
      <c r="J97" s="51" t="s">
        <v>107</v>
      </c>
    </row>
    <row r="98" spans="1:10" ht="67.5" x14ac:dyDescent="0.15">
      <c r="A98" s="51"/>
      <c r="B98" s="52" t="s">
        <v>184</v>
      </c>
      <c r="C98" s="52" t="s">
        <v>182</v>
      </c>
      <c r="D98" s="52" t="s">
        <v>157</v>
      </c>
      <c r="E98" s="91">
        <v>0.09</v>
      </c>
      <c r="F98" s="91">
        <v>0</v>
      </c>
      <c r="G98" s="91">
        <v>0.09</v>
      </c>
      <c r="H98" s="51" t="s">
        <v>158</v>
      </c>
      <c r="I98" s="52" t="s">
        <v>567</v>
      </c>
      <c r="J98" s="51" t="s">
        <v>107</v>
      </c>
    </row>
    <row r="99" spans="1:10" ht="67.5" x14ac:dyDescent="0.15">
      <c r="A99" s="51"/>
      <c r="B99" s="52" t="s">
        <v>568</v>
      </c>
      <c r="C99" s="52" t="s">
        <v>182</v>
      </c>
      <c r="D99" s="52" t="s">
        <v>157</v>
      </c>
      <c r="E99" s="91">
        <v>0.104</v>
      </c>
      <c r="F99" s="91">
        <v>0</v>
      </c>
      <c r="G99" s="91">
        <v>0.104</v>
      </c>
      <c r="H99" s="51" t="s">
        <v>158</v>
      </c>
      <c r="I99" s="52" t="s">
        <v>567</v>
      </c>
      <c r="J99" s="51" t="s">
        <v>107</v>
      </c>
    </row>
    <row r="100" spans="1:10" ht="67.5" x14ac:dyDescent="0.15">
      <c r="A100" s="51"/>
      <c r="B100" s="52" t="s">
        <v>190</v>
      </c>
      <c r="C100" s="52" t="s">
        <v>182</v>
      </c>
      <c r="D100" s="52" t="s">
        <v>157</v>
      </c>
      <c r="E100" s="91">
        <v>0.112</v>
      </c>
      <c r="F100" s="91">
        <v>0</v>
      </c>
      <c r="G100" s="91">
        <v>0.112</v>
      </c>
      <c r="H100" s="51" t="s">
        <v>191</v>
      </c>
      <c r="I100" s="52" t="s">
        <v>453</v>
      </c>
      <c r="J100" s="51" t="s">
        <v>117</v>
      </c>
    </row>
    <row r="101" spans="1:10" ht="67.5" x14ac:dyDescent="0.15">
      <c r="A101" s="51"/>
      <c r="B101" s="52" t="s">
        <v>53</v>
      </c>
      <c r="C101" s="52" t="s">
        <v>182</v>
      </c>
      <c r="D101" s="52" t="s">
        <v>157</v>
      </c>
      <c r="E101" s="91">
        <v>7.0000000000000001E-3</v>
      </c>
      <c r="F101" s="91">
        <v>0</v>
      </c>
      <c r="G101" s="91">
        <v>7.0000000000000001E-3</v>
      </c>
      <c r="H101" s="51" t="s">
        <v>191</v>
      </c>
      <c r="I101" s="52" t="s">
        <v>453</v>
      </c>
      <c r="J101" s="51" t="s">
        <v>107</v>
      </c>
    </row>
    <row r="102" spans="1:10" ht="92.25" customHeight="1" x14ac:dyDescent="0.15">
      <c r="A102" s="51"/>
      <c r="B102" s="52" t="s">
        <v>226</v>
      </c>
      <c r="C102" s="52" t="s">
        <v>132</v>
      </c>
      <c r="D102" s="52" t="s">
        <v>157</v>
      </c>
      <c r="E102" s="91">
        <v>9.1999999999999998E-2</v>
      </c>
      <c r="F102" s="91">
        <v>0</v>
      </c>
      <c r="G102" s="91">
        <v>9.1999999999999998E-2</v>
      </c>
      <c r="H102" s="51" t="s">
        <v>158</v>
      </c>
      <c r="I102" s="52" t="s">
        <v>569</v>
      </c>
      <c r="J102" s="51" t="s">
        <v>107</v>
      </c>
    </row>
    <row r="103" spans="1:10" ht="92.25" customHeight="1" x14ac:dyDescent="0.15">
      <c r="A103" s="51"/>
      <c r="B103" s="52" t="s">
        <v>226</v>
      </c>
      <c r="C103" s="52" t="s">
        <v>195</v>
      </c>
      <c r="D103" s="52" t="s">
        <v>157</v>
      </c>
      <c r="E103" s="91">
        <v>7.8E-2</v>
      </c>
      <c r="F103" s="91">
        <v>0</v>
      </c>
      <c r="G103" s="91">
        <v>7.8E-2</v>
      </c>
      <c r="H103" s="51" t="s">
        <v>158</v>
      </c>
      <c r="I103" s="52" t="s">
        <v>570</v>
      </c>
      <c r="J103" s="51" t="s">
        <v>107</v>
      </c>
    </row>
    <row r="104" spans="1:10" ht="92.25" customHeight="1" x14ac:dyDescent="0.15">
      <c r="A104" s="51"/>
      <c r="B104" s="52" t="s">
        <v>226</v>
      </c>
      <c r="C104" s="52" t="s">
        <v>197</v>
      </c>
      <c r="D104" s="52" t="s">
        <v>157</v>
      </c>
      <c r="E104" s="91">
        <v>3.0000000000000001E-3</v>
      </c>
      <c r="F104" s="91">
        <v>0</v>
      </c>
      <c r="G104" s="91">
        <v>3.0000000000000001E-3</v>
      </c>
      <c r="H104" s="51" t="s">
        <v>158</v>
      </c>
      <c r="I104" s="52" t="s">
        <v>571</v>
      </c>
      <c r="J104" s="51" t="s">
        <v>107</v>
      </c>
    </row>
    <row r="105" spans="1:10" ht="22.5" x14ac:dyDescent="0.15">
      <c r="A105" s="51" t="s">
        <v>203</v>
      </c>
      <c r="B105" s="52" t="s">
        <v>226</v>
      </c>
      <c r="C105" s="52" t="s">
        <v>132</v>
      </c>
      <c r="D105" s="52" t="s">
        <v>157</v>
      </c>
      <c r="E105" s="91">
        <v>6.0000000000000001E-3</v>
      </c>
      <c r="F105" s="91">
        <v>0</v>
      </c>
      <c r="G105" s="91">
        <v>6.0000000000000001E-3</v>
      </c>
      <c r="H105" s="51" t="s">
        <v>101</v>
      </c>
      <c r="I105" s="52" t="s">
        <v>501</v>
      </c>
      <c r="J105" s="51" t="s">
        <v>107</v>
      </c>
    </row>
    <row r="106" spans="1:10" ht="22.5" x14ac:dyDescent="0.15">
      <c r="A106" s="51" t="s">
        <v>205</v>
      </c>
      <c r="B106" s="52"/>
      <c r="C106" s="52" t="s">
        <v>30</v>
      </c>
      <c r="D106" s="52" t="s">
        <v>157</v>
      </c>
      <c r="E106" s="91">
        <v>0.29799999999999999</v>
      </c>
      <c r="F106" s="91">
        <v>0.24</v>
      </c>
      <c r="G106" s="91">
        <v>5.8000000000000003E-2</v>
      </c>
      <c r="H106" s="51" t="s">
        <v>101</v>
      </c>
      <c r="I106" s="52" t="s">
        <v>206</v>
      </c>
      <c r="J106" s="51" t="s">
        <v>502</v>
      </c>
    </row>
    <row r="107" spans="1:10" ht="22.5" x14ac:dyDescent="0.15">
      <c r="A107" s="51" t="s">
        <v>503</v>
      </c>
      <c r="B107" s="52"/>
      <c r="C107" s="52" t="s">
        <v>10</v>
      </c>
      <c r="D107" s="52" t="s">
        <v>157</v>
      </c>
      <c r="E107" s="91">
        <v>0.312</v>
      </c>
      <c r="F107" s="91">
        <v>0.252</v>
      </c>
      <c r="G107" s="91">
        <v>0.06</v>
      </c>
      <c r="H107" s="51" t="s">
        <v>101</v>
      </c>
      <c r="I107" s="52" t="s">
        <v>206</v>
      </c>
      <c r="J107" s="51" t="s">
        <v>502</v>
      </c>
    </row>
    <row r="108" spans="1:10" ht="22.5" x14ac:dyDescent="0.15">
      <c r="A108" s="51" t="s">
        <v>503</v>
      </c>
      <c r="B108" s="52"/>
      <c r="C108" s="52" t="s">
        <v>49</v>
      </c>
      <c r="D108" s="52" t="s">
        <v>157</v>
      </c>
      <c r="E108" s="91">
        <v>0.27400000000000002</v>
      </c>
      <c r="F108" s="91">
        <v>0.221</v>
      </c>
      <c r="G108" s="91">
        <v>5.2999999999999999E-2</v>
      </c>
      <c r="H108" s="51" t="s">
        <v>101</v>
      </c>
      <c r="I108" s="52" t="s">
        <v>206</v>
      </c>
      <c r="J108" s="51" t="s">
        <v>502</v>
      </c>
    </row>
    <row r="109" spans="1:10" ht="33.75" x14ac:dyDescent="0.15">
      <c r="A109" s="51" t="s">
        <v>504</v>
      </c>
      <c r="B109" s="52"/>
      <c r="C109" s="52" t="s">
        <v>30</v>
      </c>
      <c r="D109" s="52" t="s">
        <v>208</v>
      </c>
      <c r="E109" s="91">
        <v>3.3000000000000002E-2</v>
      </c>
      <c r="F109" s="91">
        <v>2.7E-2</v>
      </c>
      <c r="G109" s="91">
        <v>6.0000000000000001E-3</v>
      </c>
      <c r="H109" s="51" t="s">
        <v>101</v>
      </c>
      <c r="I109" s="52" t="s">
        <v>505</v>
      </c>
      <c r="J109" s="51" t="s">
        <v>502</v>
      </c>
    </row>
    <row r="110" spans="1:10" ht="22.5" x14ac:dyDescent="0.15">
      <c r="A110" s="51"/>
      <c r="B110" s="52"/>
      <c r="C110" s="52" t="s">
        <v>30</v>
      </c>
      <c r="D110" s="52" t="s">
        <v>157</v>
      </c>
      <c r="E110" s="91">
        <v>1.0429999999999999</v>
      </c>
      <c r="F110" s="91">
        <v>0.85299999999999998</v>
      </c>
      <c r="G110" s="91">
        <v>0.19</v>
      </c>
      <c r="H110" s="51" t="s">
        <v>101</v>
      </c>
      <c r="I110" s="52"/>
      <c r="J110" s="51" t="s">
        <v>502</v>
      </c>
    </row>
    <row r="111" spans="1:10" ht="33.75" customHeight="1" x14ac:dyDescent="0.15">
      <c r="A111" s="51" t="s">
        <v>217</v>
      </c>
      <c r="B111" s="186" t="s">
        <v>218</v>
      </c>
      <c r="C111" s="187"/>
      <c r="D111" s="52" t="s">
        <v>208</v>
      </c>
      <c r="E111" s="91">
        <v>1.4999999999999999E-2</v>
      </c>
      <c r="F111" s="91">
        <v>1.0999999999999999E-2</v>
      </c>
      <c r="G111" s="91">
        <v>4.0000000000000001E-3</v>
      </c>
      <c r="H111" s="51" t="s">
        <v>506</v>
      </c>
      <c r="I111" s="52" t="s">
        <v>507</v>
      </c>
      <c r="J111" s="51" t="s">
        <v>19</v>
      </c>
    </row>
    <row r="112" spans="1:10" ht="33.75" customHeight="1" x14ac:dyDescent="0.15">
      <c r="A112" s="51"/>
      <c r="B112" s="52" t="s">
        <v>220</v>
      </c>
      <c r="C112" s="51" t="s">
        <v>182</v>
      </c>
      <c r="D112" s="52" t="s">
        <v>208</v>
      </c>
      <c r="E112" s="51">
        <v>7.0999999999999994E-2</v>
      </c>
      <c r="F112" s="51">
        <v>5.1999999999999998E-2</v>
      </c>
      <c r="G112" s="51">
        <v>1.9E-2</v>
      </c>
      <c r="H112" s="51" t="s">
        <v>506</v>
      </c>
      <c r="I112" s="51" t="s">
        <v>508</v>
      </c>
      <c r="J112" s="51" t="s">
        <v>309</v>
      </c>
    </row>
    <row r="113" spans="1:10" ht="22.5" x14ac:dyDescent="0.15">
      <c r="A113" s="51" t="s">
        <v>222</v>
      </c>
      <c r="B113" s="186" t="s">
        <v>223</v>
      </c>
      <c r="C113" s="187"/>
      <c r="D113" s="52" t="s">
        <v>208</v>
      </c>
      <c r="E113" s="91">
        <v>2E-3</v>
      </c>
      <c r="F113" s="91">
        <v>2E-3</v>
      </c>
      <c r="G113" s="91">
        <v>1E-3</v>
      </c>
      <c r="H113" s="51" t="s">
        <v>506</v>
      </c>
      <c r="I113" s="52" t="s">
        <v>509</v>
      </c>
      <c r="J113" s="51" t="s">
        <v>19</v>
      </c>
    </row>
    <row r="114" spans="1:10" ht="22.5" x14ac:dyDescent="0.15">
      <c r="A114" s="51"/>
      <c r="B114" s="186" t="s">
        <v>510</v>
      </c>
      <c r="C114" s="187"/>
      <c r="D114" s="52" t="s">
        <v>208</v>
      </c>
      <c r="E114" s="91">
        <v>0.09</v>
      </c>
      <c r="F114" s="91">
        <v>6.9000000000000006E-2</v>
      </c>
      <c r="G114" s="91">
        <v>2.1999999999999999E-2</v>
      </c>
      <c r="H114" s="51" t="s">
        <v>506</v>
      </c>
      <c r="I114" s="52" t="s">
        <v>511</v>
      </c>
      <c r="J114" s="51" t="s">
        <v>19</v>
      </c>
    </row>
    <row r="115" spans="1:10" ht="33.75" x14ac:dyDescent="0.15">
      <c r="A115" s="51"/>
      <c r="B115" s="186" t="s">
        <v>512</v>
      </c>
      <c r="C115" s="187"/>
      <c r="D115" s="52" t="s">
        <v>208</v>
      </c>
      <c r="E115" s="91">
        <v>0</v>
      </c>
      <c r="F115" s="91">
        <v>0</v>
      </c>
      <c r="G115" s="91">
        <v>0</v>
      </c>
      <c r="H115" s="51" t="s">
        <v>506</v>
      </c>
      <c r="I115" s="52" t="s">
        <v>513</v>
      </c>
      <c r="J115" s="51" t="s">
        <v>19</v>
      </c>
    </row>
    <row r="116" spans="1:10" ht="67.5" x14ac:dyDescent="0.15">
      <c r="A116" s="51"/>
      <c r="B116" s="186" t="s">
        <v>514</v>
      </c>
      <c r="C116" s="187"/>
      <c r="D116" s="52" t="s">
        <v>208</v>
      </c>
      <c r="E116" s="91">
        <v>2.5999999999999999E-2</v>
      </c>
      <c r="F116" s="91">
        <v>0</v>
      </c>
      <c r="G116" s="91">
        <v>2.5999999999999999E-2</v>
      </c>
      <c r="H116" s="51" t="s">
        <v>515</v>
      </c>
      <c r="I116" s="52" t="s">
        <v>516</v>
      </c>
      <c r="J116" s="51" t="s">
        <v>517</v>
      </c>
    </row>
    <row r="117" spans="1:10" ht="22.5" x14ac:dyDescent="0.15">
      <c r="A117" s="51" t="s">
        <v>518</v>
      </c>
      <c r="B117" s="186" t="s">
        <v>232</v>
      </c>
      <c r="C117" s="187"/>
      <c r="D117" s="52" t="s">
        <v>208</v>
      </c>
      <c r="E117" s="91">
        <v>0.10299999999999999</v>
      </c>
      <c r="F117" s="91"/>
      <c r="G117" s="91"/>
      <c r="H117" s="51" t="s">
        <v>506</v>
      </c>
      <c r="I117" s="52" t="s">
        <v>519</v>
      </c>
      <c r="J117" s="51" t="s">
        <v>19</v>
      </c>
    </row>
    <row r="118" spans="1:10" ht="22.5" x14ac:dyDescent="0.15">
      <c r="A118" s="51"/>
      <c r="B118" s="186" t="s">
        <v>520</v>
      </c>
      <c r="C118" s="187"/>
      <c r="D118" s="52" t="s">
        <v>208</v>
      </c>
      <c r="E118" s="91">
        <v>0.129</v>
      </c>
      <c r="F118" s="91">
        <v>9.8000000000000004E-2</v>
      </c>
      <c r="G118" s="91">
        <v>3.1E-2</v>
      </c>
      <c r="H118" s="51" t="s">
        <v>506</v>
      </c>
      <c r="I118" s="52" t="s">
        <v>521</v>
      </c>
      <c r="J118" s="51" t="s">
        <v>19</v>
      </c>
    </row>
    <row r="119" spans="1:10" ht="33.75" x14ac:dyDescent="0.15">
      <c r="A119" s="51"/>
      <c r="B119" s="186" t="s">
        <v>522</v>
      </c>
      <c r="C119" s="187"/>
      <c r="D119" s="52" t="s">
        <v>208</v>
      </c>
      <c r="E119" s="91">
        <v>5.5E-2</v>
      </c>
      <c r="F119" s="91">
        <v>7.0000000000000001E-3</v>
      </c>
      <c r="G119" s="91">
        <v>4.8000000000000001E-2</v>
      </c>
      <c r="H119" s="51" t="s">
        <v>506</v>
      </c>
      <c r="I119" s="52" t="s">
        <v>523</v>
      </c>
      <c r="J119" s="51" t="s">
        <v>19</v>
      </c>
    </row>
    <row r="120" spans="1:10" ht="22.5" x14ac:dyDescent="0.15">
      <c r="A120" s="51"/>
      <c r="B120" s="186" t="s">
        <v>524</v>
      </c>
      <c r="C120" s="187"/>
      <c r="D120" s="52" t="s">
        <v>208</v>
      </c>
      <c r="E120" s="91">
        <v>0.11600000000000001</v>
      </c>
      <c r="F120" s="91">
        <v>0</v>
      </c>
      <c r="G120" s="91">
        <v>0.11600000000000001</v>
      </c>
      <c r="H120" s="51" t="s">
        <v>506</v>
      </c>
      <c r="I120" s="52" t="s">
        <v>525</v>
      </c>
      <c r="J120" s="51" t="s">
        <v>19</v>
      </c>
    </row>
    <row r="121" spans="1:10" ht="22.5" x14ac:dyDescent="0.15">
      <c r="A121" s="51"/>
      <c r="B121" s="186" t="s">
        <v>526</v>
      </c>
      <c r="C121" s="187"/>
      <c r="D121" s="52" t="s">
        <v>208</v>
      </c>
      <c r="E121" s="91">
        <v>0</v>
      </c>
      <c r="F121" s="91">
        <v>0</v>
      </c>
      <c r="G121" s="91">
        <v>0</v>
      </c>
      <c r="H121" s="51" t="s">
        <v>506</v>
      </c>
      <c r="I121" s="52" t="s">
        <v>237</v>
      </c>
      <c r="J121" s="51" t="s">
        <v>19</v>
      </c>
    </row>
    <row r="122" spans="1:10" ht="22.5" x14ac:dyDescent="0.15">
      <c r="A122" s="51" t="s">
        <v>238</v>
      </c>
      <c r="B122" s="186" t="s">
        <v>226</v>
      </c>
      <c r="C122" s="187"/>
      <c r="D122" s="52" t="s">
        <v>208</v>
      </c>
      <c r="E122" s="91">
        <v>0</v>
      </c>
      <c r="F122" s="91">
        <v>0</v>
      </c>
      <c r="G122" s="91">
        <v>0</v>
      </c>
      <c r="H122" s="51" t="s">
        <v>506</v>
      </c>
      <c r="I122" s="52" t="s">
        <v>237</v>
      </c>
      <c r="J122" s="51" t="s">
        <v>19</v>
      </c>
    </row>
    <row r="123" spans="1:10" ht="22.5" x14ac:dyDescent="0.15">
      <c r="A123" s="51" t="s">
        <v>240</v>
      </c>
      <c r="B123" s="186" t="s">
        <v>226</v>
      </c>
      <c r="C123" s="187"/>
      <c r="D123" s="52" t="s">
        <v>208</v>
      </c>
      <c r="E123" s="91">
        <v>0</v>
      </c>
      <c r="F123" s="91">
        <v>0</v>
      </c>
      <c r="G123" s="91">
        <v>0</v>
      </c>
      <c r="H123" s="51" t="s">
        <v>506</v>
      </c>
      <c r="I123" s="52" t="s">
        <v>237</v>
      </c>
      <c r="J123" s="51" t="s">
        <v>19</v>
      </c>
    </row>
    <row r="124" spans="1:10" ht="123.75" x14ac:dyDescent="0.15">
      <c r="A124" s="51" t="s">
        <v>244</v>
      </c>
      <c r="B124" s="52" t="s">
        <v>245</v>
      </c>
      <c r="C124" s="52" t="s">
        <v>246</v>
      </c>
      <c r="D124" s="52" t="s">
        <v>208</v>
      </c>
      <c r="E124" s="91">
        <v>0.29699999999999999</v>
      </c>
      <c r="F124" s="91">
        <v>0.27800000000000002</v>
      </c>
      <c r="G124" s="91">
        <v>1.9E-2</v>
      </c>
      <c r="H124" s="51" t="s">
        <v>101</v>
      </c>
      <c r="I124" s="52" t="s">
        <v>572</v>
      </c>
      <c r="J124" s="51" t="s">
        <v>502</v>
      </c>
    </row>
    <row r="125" spans="1:10" ht="123.75" x14ac:dyDescent="0.15">
      <c r="A125" s="51"/>
      <c r="B125" s="52" t="s">
        <v>249</v>
      </c>
      <c r="C125" s="52" t="s">
        <v>250</v>
      </c>
      <c r="D125" s="52" t="s">
        <v>208</v>
      </c>
      <c r="E125" s="91">
        <v>0.2</v>
      </c>
      <c r="F125" s="91">
        <v>0.187</v>
      </c>
      <c r="G125" s="91">
        <v>1.2999999999999999E-2</v>
      </c>
      <c r="H125" s="51" t="s">
        <v>101</v>
      </c>
      <c r="I125" s="52" t="s">
        <v>572</v>
      </c>
      <c r="J125" s="51" t="s">
        <v>502</v>
      </c>
    </row>
    <row r="126" spans="1:10" ht="123.75" x14ac:dyDescent="0.15">
      <c r="A126" s="51"/>
      <c r="B126" s="52" t="s">
        <v>251</v>
      </c>
      <c r="C126" s="52" t="s">
        <v>252</v>
      </c>
      <c r="D126" s="52" t="s">
        <v>208</v>
      </c>
      <c r="E126" s="91">
        <v>0.14699999999999999</v>
      </c>
      <c r="F126" s="91">
        <v>0.13700000000000001</v>
      </c>
      <c r="G126" s="91">
        <v>0.01</v>
      </c>
      <c r="H126" s="51" t="s">
        <v>101</v>
      </c>
      <c r="I126" s="52" t="s">
        <v>572</v>
      </c>
      <c r="J126" s="51" t="s">
        <v>502</v>
      </c>
    </row>
    <row r="127" spans="1:10" ht="22.5" customHeight="1" x14ac:dyDescent="0.15">
      <c r="A127" s="185" t="s">
        <v>254</v>
      </c>
      <c r="B127" s="185"/>
      <c r="C127" s="185"/>
      <c r="D127" s="185"/>
      <c r="E127" s="185"/>
      <c r="F127" s="185"/>
      <c r="G127" s="185"/>
      <c r="H127" s="185"/>
      <c r="I127" s="185"/>
      <c r="J127" s="185"/>
    </row>
    <row r="128" spans="1:10" ht="22.5" x14ac:dyDescent="0.15">
      <c r="A128" s="51" t="s">
        <v>255</v>
      </c>
      <c r="B128" s="52" t="s">
        <v>256</v>
      </c>
      <c r="C128" s="52" t="s">
        <v>257</v>
      </c>
      <c r="D128" s="52" t="s">
        <v>258</v>
      </c>
      <c r="E128" s="91">
        <v>1.3260000000000001</v>
      </c>
      <c r="F128" s="91">
        <v>1.0049999999999999</v>
      </c>
      <c r="G128" s="91">
        <v>0.32100000000000001</v>
      </c>
      <c r="H128" s="51" t="s">
        <v>259</v>
      </c>
      <c r="I128" s="52" t="s">
        <v>260</v>
      </c>
      <c r="J128" s="51" t="s">
        <v>19</v>
      </c>
    </row>
    <row r="129" spans="1:10" ht="33.75" x14ac:dyDescent="0.15">
      <c r="A129" s="51"/>
      <c r="B129" s="52" t="s">
        <v>261</v>
      </c>
      <c r="C129" s="52" t="s">
        <v>262</v>
      </c>
      <c r="D129" s="52" t="s">
        <v>258</v>
      </c>
      <c r="E129" s="91">
        <v>0.36299999999999999</v>
      </c>
      <c r="F129" s="91">
        <v>0.27500000000000002</v>
      </c>
      <c r="G129" s="91">
        <v>8.7999999999999995E-2</v>
      </c>
      <c r="H129" s="51" t="s">
        <v>263</v>
      </c>
      <c r="I129" s="52" t="s">
        <v>264</v>
      </c>
      <c r="J129" s="51" t="s">
        <v>19</v>
      </c>
    </row>
    <row r="130" spans="1:10" ht="33.75" x14ac:dyDescent="0.15">
      <c r="A130" s="51"/>
      <c r="B130" s="52"/>
      <c r="C130" s="52" t="s">
        <v>265</v>
      </c>
      <c r="D130" s="52" t="s">
        <v>258</v>
      </c>
      <c r="E130" s="91">
        <v>0.25600000000000001</v>
      </c>
      <c r="F130" s="91">
        <v>0.19400000000000001</v>
      </c>
      <c r="G130" s="91">
        <v>6.2E-2</v>
      </c>
      <c r="H130" s="51" t="s">
        <v>263</v>
      </c>
      <c r="I130" s="52" t="s">
        <v>266</v>
      </c>
      <c r="J130" s="51" t="s">
        <v>19</v>
      </c>
    </row>
    <row r="131" spans="1:10" ht="56.25" x14ac:dyDescent="0.15">
      <c r="A131" s="51"/>
      <c r="B131" s="52"/>
      <c r="C131" s="52" t="s">
        <v>267</v>
      </c>
      <c r="D131" s="52" t="s">
        <v>258</v>
      </c>
      <c r="E131" s="91">
        <v>0.105</v>
      </c>
      <c r="F131" s="91">
        <v>0.08</v>
      </c>
      <c r="G131" s="91">
        <v>2.5000000000000001E-2</v>
      </c>
      <c r="H131" s="51" t="s">
        <v>263</v>
      </c>
      <c r="I131" s="52" t="s">
        <v>268</v>
      </c>
      <c r="J131" s="51" t="s">
        <v>19</v>
      </c>
    </row>
    <row r="132" spans="1:10" ht="33.75" x14ac:dyDescent="0.15">
      <c r="A132" s="51"/>
      <c r="B132" s="52"/>
      <c r="C132" s="52" t="s">
        <v>269</v>
      </c>
      <c r="D132" s="52" t="s">
        <v>258</v>
      </c>
      <c r="E132" s="91">
        <v>8.7999999999999995E-2</v>
      </c>
      <c r="F132" s="91">
        <v>6.7000000000000004E-2</v>
      </c>
      <c r="G132" s="91">
        <v>2.1000000000000001E-2</v>
      </c>
      <c r="H132" s="51" t="s">
        <v>263</v>
      </c>
      <c r="I132" s="52" t="s">
        <v>270</v>
      </c>
      <c r="J132" s="51" t="s">
        <v>19</v>
      </c>
    </row>
    <row r="133" spans="1:10" ht="22.5" x14ac:dyDescent="0.15">
      <c r="A133" s="51"/>
      <c r="B133" s="52"/>
      <c r="C133" s="52" t="s">
        <v>271</v>
      </c>
      <c r="D133" s="52" t="s">
        <v>258</v>
      </c>
      <c r="E133" s="91">
        <v>8.5000000000000006E-2</v>
      </c>
      <c r="F133" s="91">
        <v>6.5000000000000002E-2</v>
      </c>
      <c r="G133" s="91">
        <v>2.1000000000000001E-2</v>
      </c>
      <c r="H133" s="51" t="s">
        <v>263</v>
      </c>
      <c r="I133" s="52" t="s">
        <v>272</v>
      </c>
      <c r="J133" s="51" t="s">
        <v>19</v>
      </c>
    </row>
    <row r="134" spans="1:10" ht="22.5" x14ac:dyDescent="0.15">
      <c r="A134" s="51"/>
      <c r="B134" s="52" t="s">
        <v>222</v>
      </c>
      <c r="C134" s="52" t="s">
        <v>30</v>
      </c>
      <c r="D134" s="52" t="s">
        <v>258</v>
      </c>
      <c r="E134" s="91">
        <v>1.7000000000000001E-2</v>
      </c>
      <c r="F134" s="91">
        <v>1.2999999999999999E-2</v>
      </c>
      <c r="G134" s="91">
        <v>4.0000000000000001E-3</v>
      </c>
      <c r="H134" s="51" t="s">
        <v>273</v>
      </c>
      <c r="I134" s="52" t="s">
        <v>274</v>
      </c>
      <c r="J134" s="51" t="s">
        <v>19</v>
      </c>
    </row>
    <row r="135" spans="1:10" ht="22.5" x14ac:dyDescent="0.15">
      <c r="A135" s="51"/>
      <c r="B135" s="52"/>
      <c r="C135" s="52" t="s">
        <v>226</v>
      </c>
      <c r="D135" s="52" t="s">
        <v>258</v>
      </c>
      <c r="E135" s="91">
        <v>8.9999999999999993E-3</v>
      </c>
      <c r="F135" s="91">
        <v>0</v>
      </c>
      <c r="G135" s="91">
        <v>8.9999999999999993E-3</v>
      </c>
      <c r="H135" s="51" t="s">
        <v>273</v>
      </c>
      <c r="I135" s="52" t="s">
        <v>274</v>
      </c>
      <c r="J135" s="51" t="s">
        <v>19</v>
      </c>
    </row>
    <row r="136" spans="1:10" ht="22.5" x14ac:dyDescent="0.15">
      <c r="A136" s="51"/>
      <c r="B136" s="52"/>
      <c r="C136" s="52" t="s">
        <v>275</v>
      </c>
      <c r="D136" s="52" t="s">
        <v>258</v>
      </c>
      <c r="E136" s="91">
        <v>1.0999999999999999E-2</v>
      </c>
      <c r="F136" s="91">
        <v>4.0000000000000001E-3</v>
      </c>
      <c r="G136" s="91">
        <v>8.0000000000000002E-3</v>
      </c>
      <c r="H136" s="51" t="s">
        <v>17</v>
      </c>
      <c r="I136" s="52" t="s">
        <v>276</v>
      </c>
      <c r="J136" s="51" t="s">
        <v>19</v>
      </c>
    </row>
    <row r="137" spans="1:10" ht="56.25" x14ac:dyDescent="0.15">
      <c r="A137" s="51"/>
      <c r="B137" s="52" t="s">
        <v>277</v>
      </c>
      <c r="C137" s="52" t="s">
        <v>278</v>
      </c>
      <c r="D137" s="52" t="s">
        <v>258</v>
      </c>
      <c r="E137" s="91">
        <v>4.1000000000000002E-2</v>
      </c>
      <c r="F137" s="91">
        <v>3.1E-2</v>
      </c>
      <c r="G137" s="91">
        <v>0.01</v>
      </c>
      <c r="H137" s="51" t="s">
        <v>279</v>
      </c>
      <c r="I137" s="52" t="s">
        <v>280</v>
      </c>
      <c r="J137" s="51" t="s">
        <v>19</v>
      </c>
    </row>
    <row r="138" spans="1:10" ht="67.5" x14ac:dyDescent="0.15">
      <c r="A138" s="51"/>
      <c r="B138" s="52"/>
      <c r="C138" s="52" t="s">
        <v>281</v>
      </c>
      <c r="D138" s="52" t="s">
        <v>258</v>
      </c>
      <c r="E138" s="91">
        <v>3.1E-2</v>
      </c>
      <c r="F138" s="91">
        <v>2.3E-2</v>
      </c>
      <c r="G138" s="91">
        <v>7.0000000000000001E-3</v>
      </c>
      <c r="H138" s="51" t="s">
        <v>279</v>
      </c>
      <c r="I138" s="52" t="s">
        <v>282</v>
      </c>
      <c r="J138" s="51" t="s">
        <v>19</v>
      </c>
    </row>
    <row r="139" spans="1:10" ht="67.5" x14ac:dyDescent="0.15">
      <c r="A139" s="51"/>
      <c r="B139" s="52"/>
      <c r="C139" s="52" t="s">
        <v>283</v>
      </c>
      <c r="D139" s="52" t="s">
        <v>258</v>
      </c>
      <c r="E139" s="91">
        <v>2.1000000000000001E-2</v>
      </c>
      <c r="F139" s="91">
        <v>1.6E-2</v>
      </c>
      <c r="G139" s="91">
        <v>5.0000000000000001E-3</v>
      </c>
      <c r="H139" s="51" t="s">
        <v>279</v>
      </c>
      <c r="I139" s="52" t="s">
        <v>284</v>
      </c>
      <c r="J139" s="51" t="s">
        <v>19</v>
      </c>
    </row>
    <row r="140" spans="1:10" ht="135" x14ac:dyDescent="0.15">
      <c r="A140" s="51"/>
      <c r="B140" s="52"/>
      <c r="C140" s="52" t="s">
        <v>285</v>
      </c>
      <c r="D140" s="52" t="s">
        <v>258</v>
      </c>
      <c r="E140" s="91">
        <v>3.1E-2</v>
      </c>
      <c r="F140" s="91">
        <v>2.3E-2</v>
      </c>
      <c r="G140" s="91">
        <v>7.0000000000000001E-3</v>
      </c>
      <c r="H140" s="51" t="s">
        <v>279</v>
      </c>
      <c r="I140" s="52" t="s">
        <v>286</v>
      </c>
      <c r="J140" s="51" t="s">
        <v>19</v>
      </c>
    </row>
    <row r="141" spans="1:10" ht="33.75" x14ac:dyDescent="0.15">
      <c r="A141" s="51"/>
      <c r="B141" s="52" t="s">
        <v>287</v>
      </c>
      <c r="C141" s="52" t="s">
        <v>288</v>
      </c>
      <c r="D141" s="52" t="s">
        <v>258</v>
      </c>
      <c r="E141" s="91">
        <v>2.1999999999999999E-2</v>
      </c>
      <c r="F141" s="91">
        <v>1.7999999999999999E-2</v>
      </c>
      <c r="G141" s="91">
        <v>4.0000000000000001E-3</v>
      </c>
      <c r="H141" s="51" t="s">
        <v>289</v>
      </c>
      <c r="I141" s="52" t="s">
        <v>290</v>
      </c>
      <c r="J141" s="51" t="s">
        <v>19</v>
      </c>
    </row>
    <row r="142" spans="1:10" ht="33.75" x14ac:dyDescent="0.15">
      <c r="A142" s="51"/>
      <c r="B142" s="52"/>
      <c r="C142" s="52" t="s">
        <v>291</v>
      </c>
      <c r="D142" s="52" t="s">
        <v>258</v>
      </c>
      <c r="E142" s="91">
        <v>7.0000000000000001E-3</v>
      </c>
      <c r="F142" s="91">
        <v>5.0000000000000001E-3</v>
      </c>
      <c r="G142" s="91">
        <v>1E-3</v>
      </c>
      <c r="H142" s="51" t="s">
        <v>289</v>
      </c>
      <c r="I142" s="52" t="s">
        <v>292</v>
      </c>
      <c r="J142" s="51" t="s">
        <v>19</v>
      </c>
    </row>
    <row r="143" spans="1:10" ht="56.25" x14ac:dyDescent="0.15">
      <c r="A143" s="51"/>
      <c r="B143" s="52"/>
      <c r="C143" s="52" t="s">
        <v>293</v>
      </c>
      <c r="D143" s="52" t="s">
        <v>258</v>
      </c>
      <c r="E143" s="91">
        <v>7.0000000000000001E-3</v>
      </c>
      <c r="F143" s="91">
        <v>5.0000000000000001E-3</v>
      </c>
      <c r="G143" s="91">
        <v>1E-3</v>
      </c>
      <c r="H143" s="51" t="s">
        <v>289</v>
      </c>
      <c r="I143" s="52" t="s">
        <v>294</v>
      </c>
      <c r="J143" s="51" t="s">
        <v>19</v>
      </c>
    </row>
    <row r="144" spans="1:10" ht="22.5" x14ac:dyDescent="0.15">
      <c r="A144" s="51"/>
      <c r="B144" s="52" t="s">
        <v>295</v>
      </c>
      <c r="C144" s="52" t="s">
        <v>296</v>
      </c>
      <c r="D144" s="52" t="s">
        <v>258</v>
      </c>
      <c r="E144" s="91">
        <v>0.55000000000000004</v>
      </c>
      <c r="F144" s="91">
        <v>0.43099999999999999</v>
      </c>
      <c r="G144" s="91">
        <v>0.11899999999999999</v>
      </c>
      <c r="H144" s="51" t="s">
        <v>297</v>
      </c>
      <c r="I144" s="52" t="s">
        <v>298</v>
      </c>
      <c r="J144" s="51" t="s">
        <v>19</v>
      </c>
    </row>
    <row r="145" spans="1:21" ht="22.5" x14ac:dyDescent="0.15">
      <c r="A145" s="51" t="s">
        <v>299</v>
      </c>
      <c r="B145" s="52" t="s">
        <v>261</v>
      </c>
      <c r="C145" s="52" t="s">
        <v>300</v>
      </c>
      <c r="D145" s="52" t="s">
        <v>258</v>
      </c>
      <c r="E145" s="91">
        <v>0.21199999999999999</v>
      </c>
      <c r="F145" s="91">
        <v>0.161</v>
      </c>
      <c r="G145" s="91">
        <v>5.0999999999999997E-2</v>
      </c>
      <c r="H145" s="51" t="s">
        <v>301</v>
      </c>
      <c r="I145" s="52" t="s">
        <v>302</v>
      </c>
      <c r="J145" s="51" t="s">
        <v>19</v>
      </c>
    </row>
    <row r="146" spans="1:21" ht="45" x14ac:dyDescent="0.15">
      <c r="A146" s="51"/>
      <c r="B146" s="52"/>
      <c r="C146" s="52" t="s">
        <v>303</v>
      </c>
      <c r="D146" s="52" t="s">
        <v>258</v>
      </c>
      <c r="E146" s="91">
        <v>0.122</v>
      </c>
      <c r="F146" s="91">
        <v>9.2999999999999999E-2</v>
      </c>
      <c r="G146" s="91">
        <v>2.9000000000000001E-2</v>
      </c>
      <c r="H146" s="51" t="s">
        <v>301</v>
      </c>
      <c r="I146" s="52" t="s">
        <v>304</v>
      </c>
      <c r="J146" s="51" t="s">
        <v>19</v>
      </c>
    </row>
    <row r="147" spans="1:21" ht="45" x14ac:dyDescent="0.15">
      <c r="A147" s="51"/>
      <c r="B147" s="52"/>
      <c r="C147" s="52" t="s">
        <v>305</v>
      </c>
      <c r="D147" s="52" t="s">
        <v>258</v>
      </c>
      <c r="E147" s="91">
        <v>0.121</v>
      </c>
      <c r="F147" s="91">
        <v>9.1999999999999998E-2</v>
      </c>
      <c r="G147" s="91">
        <v>2.9000000000000001E-2</v>
      </c>
      <c r="H147" s="51" t="s">
        <v>301</v>
      </c>
      <c r="I147" s="52" t="s">
        <v>304</v>
      </c>
      <c r="J147" s="51" t="s">
        <v>19</v>
      </c>
    </row>
    <row r="148" spans="1:21" ht="22.5" x14ac:dyDescent="0.15">
      <c r="A148" s="51"/>
      <c r="B148" s="52"/>
      <c r="C148" s="52" t="s">
        <v>271</v>
      </c>
      <c r="D148" s="52" t="s">
        <v>258</v>
      </c>
      <c r="E148" s="91">
        <v>0.109</v>
      </c>
      <c r="F148" s="91">
        <v>8.3000000000000004E-2</v>
      </c>
      <c r="G148" s="91">
        <v>0.02</v>
      </c>
      <c r="H148" s="51" t="s">
        <v>301</v>
      </c>
      <c r="I148" s="52" t="s">
        <v>306</v>
      </c>
      <c r="J148" s="51" t="s">
        <v>19</v>
      </c>
    </row>
    <row r="149" spans="1:21" ht="22.5" x14ac:dyDescent="0.15">
      <c r="A149" s="51"/>
      <c r="B149" s="52" t="s">
        <v>222</v>
      </c>
      <c r="C149" s="52" t="s">
        <v>30</v>
      </c>
      <c r="D149" s="52" t="s">
        <v>258</v>
      </c>
      <c r="E149" s="24">
        <v>2.7E-2</v>
      </c>
      <c r="F149" s="24">
        <v>0.02</v>
      </c>
      <c r="G149" s="24">
        <v>7.0000000000000001E-3</v>
      </c>
      <c r="H149" s="51" t="s">
        <v>307</v>
      </c>
      <c r="I149" s="52" t="s">
        <v>308</v>
      </c>
      <c r="J149" s="51" t="s">
        <v>309</v>
      </c>
      <c r="M149"/>
      <c r="N149"/>
      <c r="O149"/>
      <c r="P149"/>
      <c r="Q149"/>
      <c r="R149"/>
      <c r="S149"/>
      <c r="T149"/>
      <c r="U149"/>
    </row>
    <row r="150" spans="1:21" ht="22.5" x14ac:dyDescent="0.15">
      <c r="A150" s="51"/>
      <c r="B150" s="52"/>
      <c r="C150" s="52" t="s">
        <v>226</v>
      </c>
      <c r="D150" s="52" t="s">
        <v>258</v>
      </c>
      <c r="E150" s="24">
        <v>1.4999999999999999E-2</v>
      </c>
      <c r="F150" s="24">
        <v>0</v>
      </c>
      <c r="G150" s="24">
        <v>1.4999999999999999E-2</v>
      </c>
      <c r="H150" s="51" t="s">
        <v>307</v>
      </c>
      <c r="I150" s="52" t="s">
        <v>308</v>
      </c>
      <c r="J150" s="51" t="s">
        <v>309</v>
      </c>
      <c r="M150"/>
      <c r="N150"/>
      <c r="O150"/>
      <c r="P150"/>
      <c r="Q150"/>
      <c r="R150"/>
      <c r="S150"/>
      <c r="T150"/>
      <c r="U150"/>
    </row>
    <row r="151" spans="1:21" ht="22.5" x14ac:dyDescent="0.15">
      <c r="A151" s="51"/>
      <c r="B151" s="52"/>
      <c r="C151" s="52" t="s">
        <v>275</v>
      </c>
      <c r="D151" s="52" t="s">
        <v>258</v>
      </c>
      <c r="E151" s="24">
        <v>1.7999999999999999E-2</v>
      </c>
      <c r="F151" s="24">
        <v>5.0000000000000001E-3</v>
      </c>
      <c r="G151" s="24">
        <v>1.2999999999999999E-2</v>
      </c>
      <c r="H151" s="51" t="s">
        <v>307</v>
      </c>
      <c r="I151" s="52" t="s">
        <v>310</v>
      </c>
      <c r="J151" s="51" t="s">
        <v>309</v>
      </c>
      <c r="M151"/>
      <c r="N151"/>
      <c r="O151"/>
      <c r="P151"/>
      <c r="Q151"/>
      <c r="R151"/>
      <c r="S151"/>
      <c r="T151"/>
      <c r="U151"/>
    </row>
    <row r="152" spans="1:21" ht="33.75" x14ac:dyDescent="0.15">
      <c r="A152" s="51"/>
      <c r="B152" s="52" t="s">
        <v>277</v>
      </c>
      <c r="C152" s="52" t="s">
        <v>311</v>
      </c>
      <c r="D152" s="52" t="s">
        <v>258</v>
      </c>
      <c r="E152" s="91">
        <v>5.3999999999999999E-2</v>
      </c>
      <c r="F152" s="91">
        <v>4.1000000000000002E-2</v>
      </c>
      <c r="G152" s="111">
        <v>1.2999999999999999E-2</v>
      </c>
      <c r="H152" s="51" t="s">
        <v>312</v>
      </c>
      <c r="I152" s="52" t="s">
        <v>313</v>
      </c>
      <c r="J152" s="108" t="s">
        <v>527</v>
      </c>
    </row>
    <row r="153" spans="1:21" ht="45" x14ac:dyDescent="0.15">
      <c r="A153" s="51"/>
      <c r="B153" s="52"/>
      <c r="C153" s="52" t="s">
        <v>315</v>
      </c>
      <c r="D153" s="52" t="s">
        <v>258</v>
      </c>
      <c r="E153" s="91">
        <v>5.1999999999999998E-2</v>
      </c>
      <c r="F153" s="91">
        <v>3.9E-2</v>
      </c>
      <c r="G153" s="111">
        <v>1.2999999999999999E-2</v>
      </c>
      <c r="H153" s="51" t="s">
        <v>312</v>
      </c>
      <c r="I153" s="52" t="s">
        <v>316</v>
      </c>
      <c r="J153" s="108" t="s">
        <v>573</v>
      </c>
    </row>
    <row r="154" spans="1:21" ht="33.75" x14ac:dyDescent="0.15">
      <c r="A154" s="51"/>
      <c r="B154" s="52"/>
      <c r="C154" s="52" t="s">
        <v>317</v>
      </c>
      <c r="D154" s="52" t="s">
        <v>258</v>
      </c>
      <c r="E154" s="91">
        <v>3.2000000000000001E-2</v>
      </c>
      <c r="F154" s="91">
        <v>2.4E-2</v>
      </c>
      <c r="G154" s="91">
        <v>8.0000000000000002E-3</v>
      </c>
      <c r="H154" s="51" t="s">
        <v>312</v>
      </c>
      <c r="I154" s="52" t="s">
        <v>316</v>
      </c>
      <c r="J154" s="51" t="s">
        <v>19</v>
      </c>
    </row>
    <row r="155" spans="1:21" ht="33.75" x14ac:dyDescent="0.15">
      <c r="A155" s="51"/>
      <c r="B155" s="52"/>
      <c r="C155" s="52" t="s">
        <v>318</v>
      </c>
      <c r="D155" s="52" t="s">
        <v>258</v>
      </c>
      <c r="E155" s="91">
        <v>2.7E-2</v>
      </c>
      <c r="F155" s="91">
        <v>0.02</v>
      </c>
      <c r="G155" s="91">
        <v>7.0000000000000001E-3</v>
      </c>
      <c r="H155" s="51" t="s">
        <v>312</v>
      </c>
      <c r="I155" s="52" t="s">
        <v>316</v>
      </c>
      <c r="J155" s="51" t="s">
        <v>19</v>
      </c>
    </row>
    <row r="156" spans="1:21" ht="67.5" x14ac:dyDescent="0.15">
      <c r="A156" s="51"/>
      <c r="B156" s="52"/>
      <c r="C156" s="52" t="s">
        <v>319</v>
      </c>
      <c r="D156" s="52" t="s">
        <v>258</v>
      </c>
      <c r="E156" s="91">
        <v>3.2000000000000001E-2</v>
      </c>
      <c r="F156" s="91">
        <v>2.4E-2</v>
      </c>
      <c r="G156" s="91">
        <v>8.0000000000000002E-3</v>
      </c>
      <c r="H156" s="51" t="s">
        <v>312</v>
      </c>
      <c r="I156" s="52" t="s">
        <v>320</v>
      </c>
      <c r="J156" s="51" t="s">
        <v>19</v>
      </c>
    </row>
    <row r="157" spans="1:21" ht="22.5" x14ac:dyDescent="0.15">
      <c r="A157" s="51"/>
      <c r="B157" s="52" t="s">
        <v>287</v>
      </c>
      <c r="C157" s="52" t="s">
        <v>288</v>
      </c>
      <c r="D157" s="52" t="s">
        <v>258</v>
      </c>
      <c r="E157" s="91">
        <v>3.2000000000000001E-2</v>
      </c>
      <c r="F157" s="91">
        <v>2.5999999999999999E-2</v>
      </c>
      <c r="G157" s="91">
        <v>6.0000000000000001E-3</v>
      </c>
      <c r="H157" s="51" t="s">
        <v>321</v>
      </c>
      <c r="I157" s="52" t="s">
        <v>322</v>
      </c>
      <c r="J157" s="51" t="s">
        <v>19</v>
      </c>
    </row>
    <row r="158" spans="1:21" ht="22.5" x14ac:dyDescent="0.15">
      <c r="A158" s="51"/>
      <c r="B158" s="52"/>
      <c r="C158" s="52" t="s">
        <v>291</v>
      </c>
      <c r="D158" s="52" t="s">
        <v>258</v>
      </c>
      <c r="E158" s="91">
        <v>1.2E-2</v>
      </c>
      <c r="F158" s="91">
        <v>8.9999999999999993E-3</v>
      </c>
      <c r="G158" s="91">
        <v>2E-3</v>
      </c>
      <c r="H158" s="51" t="s">
        <v>321</v>
      </c>
      <c r="I158" s="52" t="s">
        <v>323</v>
      </c>
      <c r="J158" s="51" t="s">
        <v>19</v>
      </c>
    </row>
    <row r="159" spans="1:21" ht="22.5" x14ac:dyDescent="0.15">
      <c r="A159" s="51"/>
      <c r="B159" s="52"/>
      <c r="C159" s="52" t="s">
        <v>324</v>
      </c>
      <c r="D159" s="52" t="s">
        <v>258</v>
      </c>
      <c r="E159" s="91">
        <v>1.2E-2</v>
      </c>
      <c r="F159" s="91">
        <v>8.9999999999999993E-3</v>
      </c>
      <c r="G159" s="91">
        <v>2E-3</v>
      </c>
      <c r="H159" s="51" t="s">
        <v>321</v>
      </c>
      <c r="I159" s="52" t="s">
        <v>294</v>
      </c>
      <c r="J159" s="51" t="s">
        <v>19</v>
      </c>
    </row>
    <row r="160" spans="1:21" ht="22.5" customHeight="1" x14ac:dyDescent="0.15">
      <c r="A160" s="185" t="s">
        <v>325</v>
      </c>
      <c r="B160" s="185"/>
      <c r="C160" s="185"/>
      <c r="D160" s="185"/>
      <c r="E160" s="185"/>
      <c r="F160" s="185"/>
      <c r="G160" s="185"/>
      <c r="H160" s="185"/>
      <c r="I160" s="185"/>
      <c r="J160" s="185"/>
    </row>
    <row r="161" spans="1:10" ht="78.75" x14ac:dyDescent="0.15">
      <c r="A161" s="53"/>
      <c r="B161" s="51" t="s">
        <v>333</v>
      </c>
      <c r="C161" s="51"/>
      <c r="D161" s="51" t="s">
        <v>40</v>
      </c>
      <c r="E161" s="51">
        <v>1760</v>
      </c>
      <c r="F161" s="51"/>
      <c r="G161" s="51"/>
      <c r="H161" s="52" t="s">
        <v>327</v>
      </c>
      <c r="I161" s="52" t="s">
        <v>344</v>
      </c>
      <c r="J161" s="51" t="s">
        <v>19</v>
      </c>
    </row>
    <row r="162" spans="1:10" ht="78.75" x14ac:dyDescent="0.15">
      <c r="A162" s="53"/>
      <c r="B162" s="51" t="s">
        <v>337</v>
      </c>
      <c r="C162" s="51"/>
      <c r="D162" s="51" t="s">
        <v>40</v>
      </c>
      <c r="E162" s="51">
        <v>1300</v>
      </c>
      <c r="F162" s="51"/>
      <c r="G162" s="51"/>
      <c r="H162" s="52" t="s">
        <v>327</v>
      </c>
      <c r="I162" s="52" t="s">
        <v>344</v>
      </c>
      <c r="J162" s="51" t="s">
        <v>19</v>
      </c>
    </row>
    <row r="163" spans="1:10" ht="78.75" x14ac:dyDescent="0.15">
      <c r="A163" s="53"/>
      <c r="B163" s="51" t="s">
        <v>336</v>
      </c>
      <c r="C163" s="51"/>
      <c r="D163" s="51" t="s">
        <v>40</v>
      </c>
      <c r="E163" s="51">
        <v>3170</v>
      </c>
      <c r="F163" s="51"/>
      <c r="G163" s="51"/>
      <c r="H163" s="52" t="s">
        <v>327</v>
      </c>
      <c r="I163" s="52" t="s">
        <v>344</v>
      </c>
      <c r="J163" s="51" t="s">
        <v>19</v>
      </c>
    </row>
    <row r="164" spans="1:10" ht="78.75" x14ac:dyDescent="0.15">
      <c r="A164" s="53"/>
      <c r="B164" s="51" t="s">
        <v>338</v>
      </c>
      <c r="C164" s="51"/>
      <c r="D164" s="51" t="s">
        <v>40</v>
      </c>
      <c r="E164" s="51">
        <v>4800</v>
      </c>
      <c r="F164" s="51"/>
      <c r="G164" s="51"/>
      <c r="H164" s="52" t="s">
        <v>327</v>
      </c>
      <c r="I164" s="52" t="s">
        <v>344</v>
      </c>
      <c r="J164" s="51" t="s">
        <v>19</v>
      </c>
    </row>
    <row r="165" spans="1:10" ht="78.75" x14ac:dyDescent="0.15">
      <c r="A165" s="53"/>
      <c r="B165" s="51" t="s">
        <v>335</v>
      </c>
      <c r="C165" s="51"/>
      <c r="D165" s="51" t="s">
        <v>40</v>
      </c>
      <c r="E165" s="51">
        <v>677</v>
      </c>
      <c r="F165" s="51"/>
      <c r="G165" s="51"/>
      <c r="H165" s="52" t="s">
        <v>327</v>
      </c>
      <c r="I165" s="52" t="s">
        <v>344</v>
      </c>
      <c r="J165" s="51" t="s">
        <v>19</v>
      </c>
    </row>
    <row r="166" spans="1:10" ht="78.75" x14ac:dyDescent="0.15">
      <c r="A166" s="53"/>
      <c r="B166" s="51" t="s">
        <v>342</v>
      </c>
      <c r="C166" s="52" t="s">
        <v>343</v>
      </c>
      <c r="D166" s="51" t="s">
        <v>40</v>
      </c>
      <c r="E166" s="51">
        <v>3943</v>
      </c>
      <c r="F166" s="51"/>
      <c r="G166" s="51"/>
      <c r="H166" s="52" t="s">
        <v>327</v>
      </c>
      <c r="I166" s="52" t="s">
        <v>344</v>
      </c>
      <c r="J166" s="51" t="s">
        <v>19</v>
      </c>
    </row>
    <row r="167" spans="1:10" ht="78.75" x14ac:dyDescent="0.15">
      <c r="A167" s="53"/>
      <c r="B167" s="51" t="s">
        <v>369</v>
      </c>
      <c r="C167" s="52" t="s">
        <v>370</v>
      </c>
      <c r="D167" s="51" t="s">
        <v>40</v>
      </c>
      <c r="E167" s="51">
        <v>3985</v>
      </c>
      <c r="F167" s="51"/>
      <c r="G167" s="51"/>
      <c r="H167" s="52" t="s">
        <v>327</v>
      </c>
      <c r="I167" s="52" t="s">
        <v>344</v>
      </c>
      <c r="J167" s="51" t="s">
        <v>19</v>
      </c>
    </row>
    <row r="168" spans="1:10" ht="78.75" x14ac:dyDescent="0.15">
      <c r="A168" s="53"/>
      <c r="B168" s="51" t="s">
        <v>347</v>
      </c>
      <c r="C168" s="52" t="s">
        <v>348</v>
      </c>
      <c r="D168" s="51" t="s">
        <v>40</v>
      </c>
      <c r="E168" s="51">
        <v>1624</v>
      </c>
      <c r="F168" s="51"/>
      <c r="G168" s="51"/>
      <c r="H168" s="52" t="s">
        <v>327</v>
      </c>
      <c r="I168" s="52" t="s">
        <v>344</v>
      </c>
      <c r="J168" s="51" t="s">
        <v>19</v>
      </c>
    </row>
    <row r="169" spans="1:10" ht="78.75" x14ac:dyDescent="0.15">
      <c r="A169" s="53"/>
      <c r="B169" s="51" t="s">
        <v>351</v>
      </c>
      <c r="C169" s="52" t="s">
        <v>352</v>
      </c>
      <c r="D169" s="51" t="s">
        <v>40</v>
      </c>
      <c r="E169" s="51">
        <v>1924</v>
      </c>
      <c r="F169" s="51"/>
      <c r="G169" s="51"/>
      <c r="H169" s="52" t="s">
        <v>327</v>
      </c>
      <c r="I169" s="52" t="s">
        <v>344</v>
      </c>
      <c r="J169" s="51" t="s">
        <v>19</v>
      </c>
    </row>
    <row r="170" spans="1:10" ht="78.75" x14ac:dyDescent="0.15">
      <c r="A170" s="53"/>
      <c r="B170" s="51" t="s">
        <v>353</v>
      </c>
      <c r="C170" s="52" t="s">
        <v>354</v>
      </c>
      <c r="D170" s="51" t="s">
        <v>40</v>
      </c>
      <c r="E170" s="51">
        <v>2127</v>
      </c>
      <c r="F170" s="51"/>
      <c r="G170" s="51"/>
      <c r="H170" s="52" t="s">
        <v>327</v>
      </c>
      <c r="I170" s="52" t="s">
        <v>344</v>
      </c>
      <c r="J170" s="51" t="s">
        <v>19</v>
      </c>
    </row>
    <row r="171" spans="1:10" ht="78.75" x14ac:dyDescent="0.15">
      <c r="A171" s="53"/>
      <c r="B171" s="51" t="s">
        <v>355</v>
      </c>
      <c r="C171" s="52" t="s">
        <v>356</v>
      </c>
      <c r="D171" s="51" t="s">
        <v>40</v>
      </c>
      <c r="E171" s="51">
        <v>2473</v>
      </c>
      <c r="F171" s="51"/>
      <c r="G171" s="51"/>
      <c r="H171" s="52" t="s">
        <v>327</v>
      </c>
      <c r="I171" s="52" t="s">
        <v>344</v>
      </c>
      <c r="J171" s="51" t="s">
        <v>19</v>
      </c>
    </row>
    <row r="172" spans="1:10" ht="78.75" x14ac:dyDescent="0.15">
      <c r="A172" s="53"/>
      <c r="B172" s="51" t="s">
        <v>330</v>
      </c>
      <c r="C172" s="52"/>
      <c r="D172" s="51" t="s">
        <v>40</v>
      </c>
      <c r="E172" s="51">
        <v>1</v>
      </c>
      <c r="F172" s="51"/>
      <c r="G172" s="51"/>
      <c r="H172" s="52" t="s">
        <v>327</v>
      </c>
      <c r="I172" s="52" t="s">
        <v>344</v>
      </c>
      <c r="J172" s="51" t="s">
        <v>19</v>
      </c>
    </row>
    <row r="173" spans="1:10" ht="78.75" x14ac:dyDescent="0.15">
      <c r="A173" s="53"/>
      <c r="B173" s="51" t="s">
        <v>332</v>
      </c>
      <c r="C173" s="52"/>
      <c r="D173" s="51" t="s">
        <v>40</v>
      </c>
      <c r="E173" s="51">
        <v>1</v>
      </c>
      <c r="F173" s="51"/>
      <c r="G173" s="51"/>
      <c r="H173" s="52" t="s">
        <v>327</v>
      </c>
      <c r="I173" s="52" t="s">
        <v>344</v>
      </c>
      <c r="J173" s="51" t="s">
        <v>19</v>
      </c>
    </row>
    <row r="174" spans="1:10" ht="78.75" x14ac:dyDescent="0.15">
      <c r="A174" s="53"/>
      <c r="B174" s="52" t="s">
        <v>528</v>
      </c>
      <c r="C174" s="52"/>
      <c r="D174" s="51" t="s">
        <v>40</v>
      </c>
      <c r="E174" s="51">
        <v>1</v>
      </c>
      <c r="F174" s="51"/>
      <c r="G174" s="51"/>
      <c r="H174" s="52" t="s">
        <v>327</v>
      </c>
      <c r="I174" s="52" t="s">
        <v>344</v>
      </c>
      <c r="J174" s="51" t="s">
        <v>19</v>
      </c>
    </row>
    <row r="175" spans="1:10" ht="131.25" customHeight="1" x14ac:dyDescent="0.15">
      <c r="A175" s="53"/>
      <c r="B175" s="51" t="s">
        <v>359</v>
      </c>
      <c r="C175" s="52" t="s">
        <v>360</v>
      </c>
      <c r="D175" s="51" t="s">
        <v>40</v>
      </c>
      <c r="E175" s="51">
        <v>1273</v>
      </c>
      <c r="F175" s="51"/>
      <c r="G175" s="51"/>
      <c r="H175" s="52" t="s">
        <v>327</v>
      </c>
      <c r="I175" s="52" t="s">
        <v>344</v>
      </c>
      <c r="J175" s="51" t="s">
        <v>19</v>
      </c>
    </row>
    <row r="176" spans="1:10" ht="117" customHeight="1" x14ac:dyDescent="0.15">
      <c r="A176" s="53"/>
      <c r="B176" s="51" t="s">
        <v>361</v>
      </c>
      <c r="C176" s="52" t="s">
        <v>362</v>
      </c>
      <c r="D176" s="51" t="s">
        <v>40</v>
      </c>
      <c r="E176" s="51">
        <v>1282</v>
      </c>
      <c r="F176" s="51"/>
      <c r="G176" s="51"/>
      <c r="H176" s="52" t="s">
        <v>327</v>
      </c>
      <c r="I176" s="52" t="s">
        <v>344</v>
      </c>
      <c r="J176" s="51" t="s">
        <v>19</v>
      </c>
    </row>
    <row r="177" spans="1:10" ht="78.75" x14ac:dyDescent="0.15">
      <c r="A177" s="53"/>
      <c r="B177" s="51" t="s">
        <v>363</v>
      </c>
      <c r="C177" s="52" t="s">
        <v>364</v>
      </c>
      <c r="D177" s="51" t="s">
        <v>40</v>
      </c>
      <c r="E177" s="51">
        <v>547</v>
      </c>
      <c r="F177" s="51"/>
      <c r="G177" s="51"/>
      <c r="H177" s="52" t="s">
        <v>327</v>
      </c>
      <c r="I177" s="52" t="s">
        <v>344</v>
      </c>
      <c r="J177" s="51" t="s">
        <v>19</v>
      </c>
    </row>
    <row r="178" spans="1:10" ht="78.75" x14ac:dyDescent="0.15">
      <c r="A178" s="53"/>
      <c r="B178" s="51" t="s">
        <v>367</v>
      </c>
      <c r="C178" s="52" t="s">
        <v>368</v>
      </c>
      <c r="D178" s="51" t="s">
        <v>40</v>
      </c>
      <c r="E178" s="51">
        <v>676</v>
      </c>
      <c r="F178" s="51"/>
      <c r="G178" s="51"/>
      <c r="H178" s="52" t="s">
        <v>327</v>
      </c>
      <c r="I178" s="52" t="s">
        <v>344</v>
      </c>
      <c r="J178" s="51" t="s">
        <v>19</v>
      </c>
    </row>
    <row r="179" spans="1:10" ht="78.75" x14ac:dyDescent="0.15">
      <c r="A179" s="53"/>
      <c r="B179" s="51" t="s">
        <v>371</v>
      </c>
      <c r="C179" s="52" t="s">
        <v>372</v>
      </c>
      <c r="D179" s="51" t="s">
        <v>40</v>
      </c>
      <c r="E179" s="51">
        <v>573</v>
      </c>
      <c r="F179" s="51"/>
      <c r="G179" s="51"/>
      <c r="H179" s="52" t="s">
        <v>327</v>
      </c>
      <c r="I179" s="52" t="s">
        <v>344</v>
      </c>
      <c r="J179" s="51" t="s">
        <v>19</v>
      </c>
    </row>
    <row r="180" spans="1:10" ht="78.75" x14ac:dyDescent="0.15">
      <c r="A180" s="53"/>
      <c r="B180" s="51" t="s">
        <v>373</v>
      </c>
      <c r="C180" s="51" t="s">
        <v>374</v>
      </c>
      <c r="D180" s="51" t="s">
        <v>40</v>
      </c>
      <c r="E180" s="51">
        <v>3</v>
      </c>
      <c r="F180" s="51"/>
      <c r="G180" s="51"/>
      <c r="H180" s="52" t="s">
        <v>327</v>
      </c>
      <c r="I180" s="52" t="s">
        <v>344</v>
      </c>
      <c r="J180" s="51" t="s">
        <v>19</v>
      </c>
    </row>
    <row r="181" spans="1:10" ht="78.75" x14ac:dyDescent="0.15">
      <c r="A181" s="53"/>
      <c r="B181" s="51" t="s">
        <v>375</v>
      </c>
      <c r="C181" s="51" t="s">
        <v>376</v>
      </c>
      <c r="D181" s="51" t="s">
        <v>40</v>
      </c>
      <c r="E181" s="51">
        <v>3</v>
      </c>
      <c r="F181" s="51"/>
      <c r="G181" s="51"/>
      <c r="H181" s="52" t="s">
        <v>327</v>
      </c>
      <c r="I181" s="52" t="s">
        <v>344</v>
      </c>
      <c r="J181" s="51" t="s">
        <v>19</v>
      </c>
    </row>
    <row r="182" spans="1:10" ht="67.5" x14ac:dyDescent="0.15">
      <c r="A182" s="53"/>
      <c r="B182" s="51" t="s">
        <v>384</v>
      </c>
      <c r="C182" s="51" t="s">
        <v>385</v>
      </c>
      <c r="D182" s="51" t="s">
        <v>40</v>
      </c>
      <c r="E182" s="51">
        <v>28</v>
      </c>
      <c r="F182" s="24"/>
      <c r="G182" s="24"/>
      <c r="H182" s="52" t="s">
        <v>327</v>
      </c>
      <c r="I182" s="52" t="s">
        <v>529</v>
      </c>
      <c r="J182" s="51" t="s">
        <v>19</v>
      </c>
    </row>
    <row r="183" spans="1:10" ht="67.5" x14ac:dyDescent="0.15">
      <c r="A183" s="53"/>
      <c r="B183" s="51" t="s">
        <v>387</v>
      </c>
      <c r="C183" s="51" t="s">
        <v>388</v>
      </c>
      <c r="D183" s="51" t="s">
        <v>40</v>
      </c>
      <c r="E183" s="51">
        <v>265</v>
      </c>
      <c r="F183" s="51"/>
      <c r="G183" s="51"/>
      <c r="H183" s="52" t="s">
        <v>327</v>
      </c>
      <c r="I183" s="52" t="s">
        <v>529</v>
      </c>
      <c r="J183" s="51" t="s">
        <v>19</v>
      </c>
    </row>
    <row r="184" spans="1:10" x14ac:dyDescent="0.15">
      <c r="A184" s="78"/>
      <c r="B184"/>
      <c r="C184"/>
      <c r="D184"/>
      <c r="E184"/>
      <c r="F184"/>
      <c r="G184"/>
      <c r="H184" s="1"/>
      <c r="I184" s="1"/>
      <c r="J184"/>
    </row>
    <row r="185" spans="1:10" customFormat="1" x14ac:dyDescent="0.15">
      <c r="A185" t="s">
        <v>391</v>
      </c>
      <c r="B185" s="1"/>
      <c r="C185" s="1"/>
      <c r="D185" s="1"/>
      <c r="H185" s="1"/>
      <c r="I185" s="1"/>
    </row>
    <row r="186" spans="1:10" s="29" customFormat="1" ht="349.5" customHeight="1" x14ac:dyDescent="0.15">
      <c r="A186" s="204" t="s">
        <v>574</v>
      </c>
      <c r="B186" s="205"/>
      <c r="C186" s="205"/>
      <c r="D186" s="205"/>
      <c r="E186" s="205"/>
      <c r="F186" s="205"/>
      <c r="G186" s="205"/>
      <c r="H186" s="205"/>
      <c r="I186" s="205"/>
      <c r="J186" s="206"/>
    </row>
    <row r="187" spans="1:10" ht="91.5" customHeight="1" x14ac:dyDescent="0.15">
      <c r="A187" s="195" t="s">
        <v>575</v>
      </c>
      <c r="B187" s="196"/>
      <c r="C187" s="196"/>
      <c r="D187" s="196"/>
      <c r="E187" s="196"/>
      <c r="F187" s="196"/>
      <c r="G187" s="196"/>
      <c r="H187" s="196"/>
      <c r="I187" s="196"/>
      <c r="J187" s="197"/>
    </row>
  </sheetData>
  <mergeCells count="65">
    <mergeCell ref="A3:J3"/>
    <mergeCell ref="A4:J4"/>
    <mergeCell ref="A5:J5"/>
    <mergeCell ref="B60:C60"/>
    <mergeCell ref="B61:C61"/>
    <mergeCell ref="B39:C39"/>
    <mergeCell ref="B40:C40"/>
    <mergeCell ref="B41:C41"/>
    <mergeCell ref="B42:C42"/>
    <mergeCell ref="B44:C44"/>
    <mergeCell ref="B45:C45"/>
    <mergeCell ref="B43:C43"/>
    <mergeCell ref="B46:C46"/>
    <mergeCell ref="B47:C47"/>
    <mergeCell ref="B48:C48"/>
    <mergeCell ref="B49:C49"/>
    <mergeCell ref="A27:J27"/>
    <mergeCell ref="A127:J127"/>
    <mergeCell ref="B28:C28"/>
    <mergeCell ref="B29:C29"/>
    <mergeCell ref="B30:C30"/>
    <mergeCell ref="B31:C31"/>
    <mergeCell ref="B32:C32"/>
    <mergeCell ref="B33:C33"/>
    <mergeCell ref="B34:C34"/>
    <mergeCell ref="B35:C35"/>
    <mergeCell ref="B36:C36"/>
    <mergeCell ref="B37:C37"/>
    <mergeCell ref="B38:C38"/>
    <mergeCell ref="B50:C50"/>
    <mergeCell ref="B51:C51"/>
    <mergeCell ref="B52:C52"/>
    <mergeCell ref="A160:J160"/>
    <mergeCell ref="A186:J186"/>
    <mergeCell ref="A187:J187"/>
    <mergeCell ref="A65:J65"/>
    <mergeCell ref="A73:J73"/>
    <mergeCell ref="B75:C75"/>
    <mergeCell ref="B78:C78"/>
    <mergeCell ref="B79:C79"/>
    <mergeCell ref="B76:C76"/>
    <mergeCell ref="B77:C77"/>
    <mergeCell ref="B111:C111"/>
    <mergeCell ref="B113:C113"/>
    <mergeCell ref="B114:C114"/>
    <mergeCell ref="B115:C115"/>
    <mergeCell ref="B74:C74"/>
    <mergeCell ref="B121:C121"/>
    <mergeCell ref="B53:C53"/>
    <mergeCell ref="B54:C54"/>
    <mergeCell ref="B55:C55"/>
    <mergeCell ref="B57:C57"/>
    <mergeCell ref="B58:C58"/>
    <mergeCell ref="B56:C56"/>
    <mergeCell ref="B64:C64"/>
    <mergeCell ref="B62:C62"/>
    <mergeCell ref="B63:C63"/>
    <mergeCell ref="B59:C59"/>
    <mergeCell ref="B122:C122"/>
    <mergeCell ref="B123:C123"/>
    <mergeCell ref="B116:C116"/>
    <mergeCell ref="B117:C117"/>
    <mergeCell ref="B118:C118"/>
    <mergeCell ref="B119:C119"/>
    <mergeCell ref="B120:C120"/>
  </mergeCell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1"/>
  <sheetViews>
    <sheetView zoomScale="70" zoomScaleNormal="70" workbookViewId="0">
      <selection activeCell="A2" sqref="A2"/>
    </sheetView>
  </sheetViews>
  <sheetFormatPr defaultColWidth="9" defaultRowHeight="11.25" x14ac:dyDescent="0.15"/>
  <cols>
    <col min="1" max="1" width="21.625" style="35" customWidth="1"/>
    <col min="2" max="7" width="9" style="2"/>
    <col min="8" max="8" width="9" style="28"/>
    <col min="9" max="9" width="100.25" style="2"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01"/>
      <c r="B3" s="202"/>
      <c r="C3" s="202"/>
      <c r="D3" s="202"/>
      <c r="E3" s="202"/>
      <c r="F3" s="202"/>
      <c r="G3" s="202"/>
      <c r="H3" s="202"/>
      <c r="I3" s="202"/>
      <c r="J3" s="203"/>
    </row>
    <row r="4" spans="1:10" s="70" customFormat="1" ht="150" customHeight="1" x14ac:dyDescent="0.15">
      <c r="A4" s="179" t="s">
        <v>576</v>
      </c>
      <c r="B4" s="180"/>
      <c r="C4" s="180"/>
      <c r="D4" s="180"/>
      <c r="E4" s="180"/>
      <c r="F4" s="180"/>
      <c r="G4" s="180"/>
      <c r="H4" s="180"/>
      <c r="I4" s="180"/>
      <c r="J4" s="181"/>
    </row>
    <row r="5" spans="1:10" ht="22.5" customHeight="1" x14ac:dyDescent="0.15">
      <c r="A5" s="209" t="s">
        <v>9</v>
      </c>
      <c r="B5" s="210"/>
      <c r="C5" s="210"/>
      <c r="D5" s="210"/>
      <c r="E5" s="210"/>
      <c r="F5" s="210"/>
      <c r="G5" s="210"/>
      <c r="H5" s="210"/>
      <c r="I5" s="210"/>
      <c r="J5" s="211"/>
    </row>
    <row r="6" spans="1:10" x14ac:dyDescent="0.15">
      <c r="A6" s="53"/>
      <c r="B6" s="51" t="s">
        <v>577</v>
      </c>
      <c r="C6" s="51"/>
      <c r="D6" s="51" t="s">
        <v>12</v>
      </c>
      <c r="E6" s="51">
        <v>2.74</v>
      </c>
      <c r="F6" s="51">
        <v>2.2690000000000001</v>
      </c>
      <c r="G6" s="51">
        <v>0.47099999999999997</v>
      </c>
      <c r="H6" s="52" t="s">
        <v>101</v>
      </c>
      <c r="I6" s="52" t="s">
        <v>578</v>
      </c>
      <c r="J6" s="51"/>
    </row>
    <row r="7" spans="1:10" ht="33.75" x14ac:dyDescent="0.15">
      <c r="A7" s="53"/>
      <c r="B7" s="51" t="s">
        <v>579</v>
      </c>
      <c r="C7" s="51"/>
      <c r="D7" s="51" t="s">
        <v>12</v>
      </c>
      <c r="E7" s="51">
        <v>2.8</v>
      </c>
      <c r="F7" s="51">
        <v>2.2999999999999998</v>
      </c>
      <c r="G7" s="51">
        <v>0.5</v>
      </c>
      <c r="H7" s="52" t="s">
        <v>580</v>
      </c>
      <c r="I7" s="52" t="s">
        <v>581</v>
      </c>
      <c r="J7" s="51"/>
    </row>
    <row r="8" spans="1:10" x14ac:dyDescent="0.15">
      <c r="A8" s="53"/>
      <c r="B8" s="51" t="s">
        <v>582</v>
      </c>
      <c r="C8" s="51"/>
      <c r="D8" s="51" t="s">
        <v>12</v>
      </c>
      <c r="E8" s="51">
        <v>2.88</v>
      </c>
      <c r="F8" s="51">
        <v>2.42</v>
      </c>
      <c r="G8" s="51">
        <v>0.46</v>
      </c>
      <c r="H8" s="52" t="s">
        <v>580</v>
      </c>
      <c r="I8" s="84" t="s">
        <v>472</v>
      </c>
      <c r="J8" s="51"/>
    </row>
    <row r="9" spans="1:10" ht="101.25" x14ac:dyDescent="0.15">
      <c r="A9" s="53"/>
      <c r="B9" s="51" t="s">
        <v>184</v>
      </c>
      <c r="C9" s="51"/>
      <c r="D9" s="51" t="s">
        <v>12</v>
      </c>
      <c r="E9" s="51">
        <v>1.083</v>
      </c>
      <c r="F9" s="51">
        <v>0.373</v>
      </c>
      <c r="G9" s="51">
        <v>0.71</v>
      </c>
      <c r="H9" s="52" t="s">
        <v>101</v>
      </c>
      <c r="I9" s="52" t="s">
        <v>583</v>
      </c>
      <c r="J9" s="51"/>
    </row>
    <row r="10" spans="1:10" ht="101.25" x14ac:dyDescent="0.15">
      <c r="A10" s="53"/>
      <c r="B10" s="177" t="s">
        <v>23</v>
      </c>
      <c r="C10" s="178"/>
      <c r="D10" s="51" t="s">
        <v>12</v>
      </c>
      <c r="E10" s="51">
        <v>1.24</v>
      </c>
      <c r="F10" s="51">
        <v>0</v>
      </c>
      <c r="G10" s="51">
        <v>1.24</v>
      </c>
      <c r="H10" s="52" t="s">
        <v>580</v>
      </c>
      <c r="I10" s="52" t="s">
        <v>584</v>
      </c>
      <c r="J10" s="51"/>
    </row>
    <row r="11" spans="1:10" ht="90" x14ac:dyDescent="0.15">
      <c r="A11" s="53"/>
      <c r="B11" s="51" t="s">
        <v>585</v>
      </c>
      <c r="C11" s="51"/>
      <c r="D11" s="51" t="s">
        <v>12</v>
      </c>
      <c r="E11" s="51">
        <v>2.1859999999999999</v>
      </c>
      <c r="F11" s="51"/>
      <c r="G11" s="51"/>
      <c r="H11" s="52" t="s">
        <v>103</v>
      </c>
      <c r="I11" s="52" t="s">
        <v>586</v>
      </c>
      <c r="J11" s="51"/>
    </row>
    <row r="12" spans="1:10" ht="90" x14ac:dyDescent="0.15">
      <c r="A12" s="53"/>
      <c r="B12" s="51" t="s">
        <v>587</v>
      </c>
      <c r="C12" s="51"/>
      <c r="D12" s="51" t="s">
        <v>12</v>
      </c>
      <c r="E12" s="51">
        <v>1.39</v>
      </c>
      <c r="F12" s="51"/>
      <c r="G12" s="51"/>
      <c r="H12" s="52" t="s">
        <v>103</v>
      </c>
      <c r="I12" s="52" t="s">
        <v>586</v>
      </c>
      <c r="J12" s="51"/>
    </row>
    <row r="13" spans="1:10" ht="90" x14ac:dyDescent="0.15">
      <c r="A13" s="53"/>
      <c r="B13" s="186" t="s">
        <v>588</v>
      </c>
      <c r="C13" s="187"/>
      <c r="D13" s="51" t="s">
        <v>12</v>
      </c>
      <c r="E13" s="51">
        <v>0.91400000000000003</v>
      </c>
      <c r="F13" s="51"/>
      <c r="G13" s="51"/>
      <c r="H13" s="52" t="s">
        <v>103</v>
      </c>
      <c r="I13" s="52" t="s">
        <v>586</v>
      </c>
      <c r="J13" s="51"/>
    </row>
    <row r="14" spans="1:10" x14ac:dyDescent="0.15">
      <c r="A14" s="53"/>
      <c r="B14" s="186" t="s">
        <v>589</v>
      </c>
      <c r="C14" s="187"/>
      <c r="D14" s="51" t="s">
        <v>12</v>
      </c>
      <c r="E14" s="51">
        <v>3.23</v>
      </c>
      <c r="F14" s="51">
        <v>2.6059999999999999</v>
      </c>
      <c r="G14" s="51">
        <v>0.624</v>
      </c>
      <c r="H14" s="52" t="s">
        <v>101</v>
      </c>
      <c r="I14" s="52" t="s">
        <v>590</v>
      </c>
      <c r="J14" s="51"/>
    </row>
    <row r="15" spans="1:10" ht="22.5" x14ac:dyDescent="0.15">
      <c r="A15" s="53"/>
      <c r="B15" s="186" t="s">
        <v>591</v>
      </c>
      <c r="C15" s="187"/>
      <c r="D15" s="51" t="s">
        <v>12</v>
      </c>
      <c r="E15" s="51">
        <v>3.2</v>
      </c>
      <c r="F15" s="51">
        <v>2.58</v>
      </c>
      <c r="G15" s="51">
        <v>0.62</v>
      </c>
      <c r="H15" s="52" t="s">
        <v>580</v>
      </c>
      <c r="I15" s="52" t="s">
        <v>592</v>
      </c>
      <c r="J15" s="51"/>
    </row>
    <row r="16" spans="1:10" x14ac:dyDescent="0.15">
      <c r="A16" s="53"/>
      <c r="B16" s="186" t="s">
        <v>593</v>
      </c>
      <c r="C16" s="187"/>
      <c r="D16" s="51" t="s">
        <v>12</v>
      </c>
      <c r="E16" s="51">
        <v>3.24</v>
      </c>
      <c r="F16" s="51">
        <v>2.67</v>
      </c>
      <c r="G16" s="51">
        <v>0.56999999999999995</v>
      </c>
      <c r="H16" s="52" t="s">
        <v>580</v>
      </c>
      <c r="I16" s="52" t="s">
        <v>594</v>
      </c>
      <c r="J16" s="51"/>
    </row>
    <row r="17" spans="1:10" ht="101.25" x14ac:dyDescent="0.15">
      <c r="A17" s="53"/>
      <c r="B17" s="51" t="s">
        <v>595</v>
      </c>
      <c r="C17" s="51"/>
      <c r="D17" s="51" t="s">
        <v>12</v>
      </c>
      <c r="E17" s="51">
        <v>3.1539999999999999</v>
      </c>
      <c r="F17" s="51">
        <v>2.4E-2</v>
      </c>
      <c r="G17" s="51">
        <v>3.13</v>
      </c>
      <c r="H17" s="52" t="s">
        <v>101</v>
      </c>
      <c r="I17" s="52" t="s">
        <v>596</v>
      </c>
      <c r="J17" s="51"/>
    </row>
    <row r="18" spans="1:10" ht="90" x14ac:dyDescent="0.15">
      <c r="A18" s="53"/>
      <c r="B18" s="186" t="s">
        <v>597</v>
      </c>
      <c r="C18" s="187"/>
      <c r="D18" s="51" t="s">
        <v>12</v>
      </c>
      <c r="E18" s="51">
        <v>1.92</v>
      </c>
      <c r="F18" s="51">
        <v>0</v>
      </c>
      <c r="G18" s="51">
        <v>1.92</v>
      </c>
      <c r="H18" s="52" t="s">
        <v>580</v>
      </c>
      <c r="I18" s="52" t="s">
        <v>598</v>
      </c>
      <c r="J18" s="51"/>
    </row>
    <row r="19" spans="1:10" ht="112.5" x14ac:dyDescent="0.15">
      <c r="A19" s="53"/>
      <c r="B19" s="186" t="s">
        <v>599</v>
      </c>
      <c r="C19" s="187"/>
      <c r="D19" s="51" t="s">
        <v>12</v>
      </c>
      <c r="E19" s="51">
        <v>0.34499999999999997</v>
      </c>
      <c r="F19" s="51">
        <v>0</v>
      </c>
      <c r="G19" s="51">
        <v>0.34499999999999997</v>
      </c>
      <c r="H19" s="52" t="s">
        <v>103</v>
      </c>
      <c r="I19" s="52" t="s">
        <v>600</v>
      </c>
      <c r="J19" s="51"/>
    </row>
    <row r="20" spans="1:10" ht="56.25" x14ac:dyDescent="0.15">
      <c r="A20" s="53"/>
      <c r="B20" s="51" t="s">
        <v>190</v>
      </c>
      <c r="C20" s="51"/>
      <c r="D20" s="51" t="s">
        <v>40</v>
      </c>
      <c r="E20" s="51">
        <v>12</v>
      </c>
      <c r="F20" s="51">
        <v>0</v>
      </c>
      <c r="G20" s="51">
        <v>12</v>
      </c>
      <c r="H20" s="52" t="s">
        <v>191</v>
      </c>
      <c r="I20" s="52" t="s">
        <v>601</v>
      </c>
      <c r="J20" s="51" t="s">
        <v>602</v>
      </c>
    </row>
    <row r="21" spans="1:10" ht="56.25" x14ac:dyDescent="0.15">
      <c r="A21" s="53"/>
      <c r="B21" s="82" t="s">
        <v>53</v>
      </c>
      <c r="C21" s="82"/>
      <c r="D21" s="51" t="s">
        <v>40</v>
      </c>
      <c r="E21" s="79">
        <v>0.76</v>
      </c>
      <c r="F21" s="51">
        <v>0</v>
      </c>
      <c r="G21" s="79">
        <v>0.76</v>
      </c>
      <c r="H21" s="52" t="s">
        <v>191</v>
      </c>
      <c r="I21" s="52" t="s">
        <v>603</v>
      </c>
      <c r="J21" s="79" t="s">
        <v>604</v>
      </c>
    </row>
    <row r="22" spans="1:10" x14ac:dyDescent="0.15">
      <c r="A22" s="80"/>
      <c r="B22" s="51" t="s">
        <v>605</v>
      </c>
      <c r="C22" s="51"/>
      <c r="D22" s="81" t="s">
        <v>12</v>
      </c>
      <c r="E22" s="51">
        <v>1.806</v>
      </c>
      <c r="F22" s="51">
        <v>1.61</v>
      </c>
      <c r="G22" s="51">
        <v>0.19600000000000001</v>
      </c>
      <c r="H22" s="52" t="s">
        <v>101</v>
      </c>
      <c r="I22" s="52"/>
      <c r="J22" s="51"/>
    </row>
    <row r="23" spans="1:10" x14ac:dyDescent="0.15">
      <c r="A23" s="80"/>
      <c r="B23" s="51" t="s">
        <v>606</v>
      </c>
      <c r="C23" s="51"/>
      <c r="D23" s="81" t="s">
        <v>12</v>
      </c>
      <c r="E23" s="51">
        <v>1.9</v>
      </c>
      <c r="F23" s="51">
        <v>1.7</v>
      </c>
      <c r="G23" s="51">
        <v>0.2</v>
      </c>
      <c r="H23" s="52" t="s">
        <v>580</v>
      </c>
      <c r="I23" s="52"/>
      <c r="J23" s="51"/>
    </row>
    <row r="24" spans="1:10" x14ac:dyDescent="0.15">
      <c r="A24" s="80"/>
      <c r="B24" s="51" t="s">
        <v>46</v>
      </c>
      <c r="C24" s="51"/>
      <c r="D24" s="81" t="s">
        <v>40</v>
      </c>
      <c r="E24" s="51">
        <v>3.37</v>
      </c>
      <c r="F24" s="51">
        <v>2.7</v>
      </c>
      <c r="G24" s="51">
        <v>0.67</v>
      </c>
      <c r="H24" s="52" t="s">
        <v>580</v>
      </c>
      <c r="I24" s="52"/>
      <c r="J24" s="51"/>
    </row>
    <row r="25" spans="1:10" x14ac:dyDescent="0.15">
      <c r="A25" s="53"/>
      <c r="B25" s="83" t="s">
        <v>607</v>
      </c>
      <c r="C25" s="83"/>
      <c r="D25" s="51" t="s">
        <v>40</v>
      </c>
      <c r="E25" s="51">
        <v>2.7280000000000002</v>
      </c>
      <c r="F25" s="51">
        <v>2.234</v>
      </c>
      <c r="G25" s="51">
        <v>0.49399999999999999</v>
      </c>
      <c r="H25" s="52" t="s">
        <v>101</v>
      </c>
      <c r="I25" s="52"/>
      <c r="J25" s="51"/>
    </row>
    <row r="26" spans="1:10" x14ac:dyDescent="0.15">
      <c r="A26" s="53"/>
      <c r="B26" s="51" t="s">
        <v>608</v>
      </c>
      <c r="C26" s="51"/>
      <c r="D26" s="51" t="s">
        <v>40</v>
      </c>
      <c r="E26" s="51">
        <v>3.07</v>
      </c>
      <c r="F26" s="51">
        <v>2.68</v>
      </c>
      <c r="G26" s="51">
        <v>0.39</v>
      </c>
      <c r="H26" s="52" t="s">
        <v>580</v>
      </c>
      <c r="I26" s="52" t="s">
        <v>609</v>
      </c>
      <c r="J26" s="51"/>
    </row>
    <row r="27" spans="1:10" ht="90" x14ac:dyDescent="0.15">
      <c r="A27" s="53"/>
      <c r="B27" s="51" t="s">
        <v>484</v>
      </c>
      <c r="C27" s="51"/>
      <c r="D27" s="51" t="s">
        <v>40</v>
      </c>
      <c r="E27" s="51">
        <v>1.0389999999999999</v>
      </c>
      <c r="F27" s="51">
        <v>4.4999999999999998E-2</v>
      </c>
      <c r="G27" s="51">
        <v>0.99399999999999999</v>
      </c>
      <c r="H27" s="52" t="s">
        <v>101</v>
      </c>
      <c r="I27" s="52" t="s">
        <v>610</v>
      </c>
      <c r="J27" s="51"/>
    </row>
    <row r="28" spans="1:10" ht="45" x14ac:dyDescent="0.15">
      <c r="A28" s="53"/>
      <c r="B28" s="51" t="s">
        <v>611</v>
      </c>
      <c r="C28" s="51"/>
      <c r="D28" s="51" t="s">
        <v>12</v>
      </c>
      <c r="E28" s="51">
        <v>3.53</v>
      </c>
      <c r="F28" s="51">
        <v>2.92</v>
      </c>
      <c r="G28" s="51">
        <v>0.61</v>
      </c>
      <c r="H28" s="52" t="s">
        <v>580</v>
      </c>
      <c r="I28" s="84" t="s">
        <v>612</v>
      </c>
      <c r="J28" s="51"/>
    </row>
    <row r="29" spans="1:10" ht="45" x14ac:dyDescent="0.15">
      <c r="A29" s="53"/>
      <c r="B29" s="51" t="s">
        <v>613</v>
      </c>
      <c r="C29" s="51"/>
      <c r="D29" s="51" t="s">
        <v>12</v>
      </c>
      <c r="E29" s="51">
        <v>3.31</v>
      </c>
      <c r="F29" s="51">
        <v>3.05</v>
      </c>
      <c r="G29" s="51">
        <v>0.26</v>
      </c>
      <c r="H29" s="52" t="s">
        <v>580</v>
      </c>
      <c r="I29" s="84" t="s">
        <v>614</v>
      </c>
      <c r="J29" s="51"/>
    </row>
    <row r="30" spans="1:10" ht="22.5" customHeight="1" x14ac:dyDescent="0.15">
      <c r="A30" s="182" t="s">
        <v>64</v>
      </c>
      <c r="B30" s="183"/>
      <c r="C30" s="183"/>
      <c r="D30" s="183"/>
      <c r="E30" s="183"/>
      <c r="F30" s="183"/>
      <c r="G30" s="183"/>
      <c r="H30" s="183"/>
      <c r="I30" s="183"/>
      <c r="J30" s="184"/>
    </row>
    <row r="31" spans="1:10" x14ac:dyDescent="0.15">
      <c r="A31" s="53"/>
      <c r="B31" s="51" t="s">
        <v>409</v>
      </c>
      <c r="C31" s="51"/>
      <c r="D31" s="51" t="s">
        <v>12</v>
      </c>
      <c r="E31" s="51">
        <v>3.1850000000000001</v>
      </c>
      <c r="F31" s="51"/>
      <c r="G31" s="51"/>
      <c r="H31" s="52" t="s">
        <v>103</v>
      </c>
      <c r="I31" s="52"/>
      <c r="J31" s="51" t="s">
        <v>67</v>
      </c>
    </row>
    <row r="32" spans="1:10" x14ac:dyDescent="0.15">
      <c r="A32" s="53"/>
      <c r="B32" s="51" t="s">
        <v>65</v>
      </c>
      <c r="C32" s="51"/>
      <c r="D32" s="51" t="s">
        <v>40</v>
      </c>
      <c r="E32" s="51"/>
      <c r="F32" s="51">
        <v>3.13</v>
      </c>
      <c r="G32" s="51"/>
      <c r="H32" s="52" t="s">
        <v>66</v>
      </c>
      <c r="I32" s="52"/>
      <c r="J32" s="51" t="s">
        <v>67</v>
      </c>
    </row>
    <row r="33" spans="1:10" x14ac:dyDescent="0.15">
      <c r="A33" s="53"/>
      <c r="B33" s="51" t="s">
        <v>68</v>
      </c>
      <c r="C33" s="51"/>
      <c r="D33" s="51" t="s">
        <v>40</v>
      </c>
      <c r="E33" s="51"/>
      <c r="F33" s="51">
        <v>2.1179999999999999</v>
      </c>
      <c r="G33" s="51"/>
      <c r="H33" s="52" t="s">
        <v>66</v>
      </c>
      <c r="I33" s="52"/>
      <c r="J33" s="51" t="s">
        <v>67</v>
      </c>
    </row>
    <row r="34" spans="1:10" x14ac:dyDescent="0.15">
      <c r="A34" s="53"/>
      <c r="B34" s="51" t="s">
        <v>69</v>
      </c>
      <c r="C34" s="51"/>
      <c r="D34" s="51" t="s">
        <v>40</v>
      </c>
      <c r="E34" s="51"/>
      <c r="F34" s="51">
        <v>2.8250000000000002</v>
      </c>
      <c r="G34" s="51"/>
      <c r="H34" s="52" t="s">
        <v>66</v>
      </c>
      <c r="I34" s="52"/>
      <c r="J34" s="51" t="s">
        <v>67</v>
      </c>
    </row>
    <row r="35" spans="1:10" x14ac:dyDescent="0.15">
      <c r="A35" s="53"/>
      <c r="B35" s="51" t="s">
        <v>70</v>
      </c>
      <c r="C35" s="51"/>
      <c r="D35" s="51" t="s">
        <v>40</v>
      </c>
      <c r="E35" s="51"/>
      <c r="F35" s="51">
        <v>3.0990000000000002</v>
      </c>
      <c r="G35" s="51"/>
      <c r="H35" s="52" t="s">
        <v>66</v>
      </c>
      <c r="I35" s="52"/>
      <c r="J35" s="51" t="s">
        <v>67</v>
      </c>
    </row>
    <row r="36" spans="1:10" x14ac:dyDescent="0.15">
      <c r="A36" s="53"/>
      <c r="B36" s="51" t="s">
        <v>71</v>
      </c>
      <c r="C36" s="51"/>
      <c r="D36" s="51" t="s">
        <v>40</v>
      </c>
      <c r="E36" s="51"/>
      <c r="F36" s="51">
        <v>2.7930000000000001</v>
      </c>
      <c r="G36" s="51"/>
      <c r="H36" s="52" t="s">
        <v>66</v>
      </c>
      <c r="I36" s="52"/>
      <c r="J36" s="51" t="s">
        <v>67</v>
      </c>
    </row>
    <row r="37" spans="1:10" x14ac:dyDescent="0.15">
      <c r="A37" s="53"/>
      <c r="B37" s="51" t="s">
        <v>72</v>
      </c>
      <c r="C37" s="51"/>
      <c r="D37" s="51" t="s">
        <v>40</v>
      </c>
      <c r="E37" s="51"/>
      <c r="F37" s="51">
        <v>2.7839999999999998</v>
      </c>
      <c r="G37" s="51"/>
      <c r="H37" s="52" t="s">
        <v>66</v>
      </c>
      <c r="I37" s="52"/>
      <c r="J37" s="51" t="s">
        <v>67</v>
      </c>
    </row>
    <row r="38" spans="1:10" x14ac:dyDescent="0.15">
      <c r="A38" s="53"/>
      <c r="B38" s="51" t="s">
        <v>73</v>
      </c>
      <c r="C38" s="51"/>
      <c r="D38" s="51" t="s">
        <v>40</v>
      </c>
      <c r="E38" s="51"/>
      <c r="F38" s="51">
        <v>3.2250000000000001</v>
      </c>
      <c r="G38" s="51"/>
      <c r="H38" s="52" t="s">
        <v>66</v>
      </c>
      <c r="I38" s="52"/>
      <c r="J38" s="51" t="s">
        <v>67</v>
      </c>
    </row>
    <row r="39" spans="1:10" x14ac:dyDescent="0.15">
      <c r="A39" s="53"/>
      <c r="B39" s="51" t="s">
        <v>74</v>
      </c>
      <c r="C39" s="51"/>
      <c r="D39" s="51" t="s">
        <v>40</v>
      </c>
      <c r="E39" s="51"/>
      <c r="F39" s="51">
        <v>3.3809999999999998</v>
      </c>
      <c r="G39" s="51"/>
      <c r="H39" s="52" t="s">
        <v>66</v>
      </c>
      <c r="I39" s="52"/>
      <c r="J39" s="51" t="s">
        <v>67</v>
      </c>
    </row>
    <row r="40" spans="1:10" x14ac:dyDescent="0.15">
      <c r="A40" s="53"/>
      <c r="B40" s="51" t="s">
        <v>75</v>
      </c>
      <c r="C40" s="51"/>
      <c r="D40" s="51" t="s">
        <v>40</v>
      </c>
      <c r="E40" s="51"/>
      <c r="F40" s="51">
        <v>3.0350000000000001</v>
      </c>
      <c r="G40" s="51"/>
      <c r="H40" s="52" t="s">
        <v>66</v>
      </c>
      <c r="I40" s="52"/>
      <c r="J40" s="51" t="s">
        <v>67</v>
      </c>
    </row>
    <row r="41" spans="1:10" x14ac:dyDescent="0.15">
      <c r="A41" s="53"/>
      <c r="B41" s="51" t="s">
        <v>76</v>
      </c>
      <c r="C41" s="51"/>
      <c r="D41" s="51" t="s">
        <v>40</v>
      </c>
      <c r="E41" s="51"/>
      <c r="F41" s="51">
        <v>3.4319999999999999</v>
      </c>
      <c r="G41" s="51"/>
      <c r="H41" s="52" t="s">
        <v>66</v>
      </c>
      <c r="I41" s="52"/>
      <c r="J41" s="51" t="s">
        <v>67</v>
      </c>
    </row>
    <row r="42" spans="1:10" x14ac:dyDescent="0.15">
      <c r="A42" s="53"/>
      <c r="B42" s="186" t="s">
        <v>615</v>
      </c>
      <c r="C42" s="187"/>
      <c r="D42" s="51" t="s">
        <v>40</v>
      </c>
      <c r="E42" s="51"/>
      <c r="F42" s="51">
        <v>3.1520000000000001</v>
      </c>
      <c r="G42" s="51"/>
      <c r="H42" s="52" t="s">
        <v>66</v>
      </c>
      <c r="I42" s="52"/>
      <c r="J42" s="51" t="s">
        <v>67</v>
      </c>
    </row>
    <row r="43" spans="1:10" ht="45" x14ac:dyDescent="0.15">
      <c r="A43" s="53"/>
      <c r="B43" s="51" t="s">
        <v>78</v>
      </c>
      <c r="C43" s="51"/>
      <c r="D43" s="51" t="s">
        <v>40</v>
      </c>
      <c r="E43" s="51"/>
      <c r="F43" s="51">
        <v>3.028</v>
      </c>
      <c r="G43" s="51"/>
      <c r="H43" s="52" t="s">
        <v>66</v>
      </c>
      <c r="I43" s="52" t="s">
        <v>413</v>
      </c>
      <c r="J43" s="51" t="s">
        <v>67</v>
      </c>
    </row>
    <row r="44" spans="1:10" ht="45" x14ac:dyDescent="0.15">
      <c r="A44" s="53"/>
      <c r="B44" s="51" t="s">
        <v>80</v>
      </c>
      <c r="C44" s="51"/>
      <c r="D44" s="51" t="s">
        <v>40</v>
      </c>
      <c r="E44" s="51"/>
      <c r="F44" s="51">
        <v>2.82</v>
      </c>
      <c r="G44" s="51"/>
      <c r="H44" s="52" t="s">
        <v>66</v>
      </c>
      <c r="I44" s="52" t="s">
        <v>413</v>
      </c>
      <c r="J44" s="51" t="s">
        <v>67</v>
      </c>
    </row>
    <row r="45" spans="1:10" x14ac:dyDescent="0.15">
      <c r="A45" s="53"/>
      <c r="B45" s="51" t="s">
        <v>81</v>
      </c>
      <c r="C45" s="51"/>
      <c r="D45" s="51" t="s">
        <v>40</v>
      </c>
      <c r="E45" s="51"/>
      <c r="F45" s="51">
        <v>2.9470000000000001</v>
      </c>
      <c r="G45" s="51"/>
      <c r="H45" s="52" t="s">
        <v>66</v>
      </c>
      <c r="I45" s="52"/>
      <c r="J45" s="51" t="s">
        <v>67</v>
      </c>
    </row>
    <row r="46" spans="1:10" x14ac:dyDescent="0.15">
      <c r="A46" s="53"/>
      <c r="B46" s="51" t="s">
        <v>82</v>
      </c>
      <c r="C46" s="51"/>
      <c r="D46" s="51" t="s">
        <v>40</v>
      </c>
      <c r="E46" s="51"/>
      <c r="F46" s="51">
        <v>2.88</v>
      </c>
      <c r="G46" s="51"/>
      <c r="H46" s="52" t="s">
        <v>66</v>
      </c>
      <c r="I46" s="52"/>
      <c r="J46" s="51" t="s">
        <v>67</v>
      </c>
    </row>
    <row r="47" spans="1:10" x14ac:dyDescent="0.15">
      <c r="A47" s="53"/>
      <c r="B47" s="51" t="s">
        <v>83</v>
      </c>
      <c r="C47" s="51"/>
      <c r="D47" s="51" t="s">
        <v>40</v>
      </c>
      <c r="E47" s="51"/>
      <c r="F47" s="51">
        <v>2.6880000000000002</v>
      </c>
      <c r="G47" s="51"/>
      <c r="H47" s="52" t="s">
        <v>66</v>
      </c>
      <c r="I47" s="52"/>
      <c r="J47" s="51" t="s">
        <v>67</v>
      </c>
    </row>
    <row r="48" spans="1:10" x14ac:dyDescent="0.15">
      <c r="A48" s="53"/>
      <c r="B48" s="51" t="s">
        <v>414</v>
      </c>
      <c r="C48" s="51"/>
      <c r="D48" s="51" t="s">
        <v>40</v>
      </c>
      <c r="E48" s="51"/>
      <c r="F48" s="51">
        <v>2.7280000000000002</v>
      </c>
      <c r="G48" s="51"/>
      <c r="H48" s="52" t="s">
        <v>66</v>
      </c>
      <c r="I48" s="52"/>
      <c r="J48" s="51" t="s">
        <v>67</v>
      </c>
    </row>
    <row r="49" spans="1:10" x14ac:dyDescent="0.15">
      <c r="A49" s="53"/>
      <c r="B49" s="51" t="s">
        <v>415</v>
      </c>
      <c r="C49" s="51"/>
      <c r="D49" s="51" t="s">
        <v>40</v>
      </c>
      <c r="E49" s="51"/>
      <c r="F49" s="51">
        <v>2.5680000000000001</v>
      </c>
      <c r="G49" s="51"/>
      <c r="H49" s="52" t="s">
        <v>66</v>
      </c>
      <c r="I49" s="52"/>
      <c r="J49" s="51" t="s">
        <v>67</v>
      </c>
    </row>
    <row r="50" spans="1:10" x14ac:dyDescent="0.15">
      <c r="A50" s="53"/>
      <c r="B50" s="51" t="s">
        <v>416</v>
      </c>
      <c r="C50" s="51"/>
      <c r="D50" s="51" t="s">
        <v>40</v>
      </c>
      <c r="E50" s="51"/>
      <c r="F50" s="79">
        <v>2.3959999999999999</v>
      </c>
      <c r="G50" s="51"/>
      <c r="H50" s="52" t="s">
        <v>66</v>
      </c>
      <c r="I50" s="52"/>
      <c r="J50" s="79" t="s">
        <v>107</v>
      </c>
    </row>
    <row r="51" spans="1:10" x14ac:dyDescent="0.15">
      <c r="A51" s="53"/>
      <c r="B51" s="51" t="s">
        <v>616</v>
      </c>
      <c r="C51" s="51"/>
      <c r="D51" s="51" t="s">
        <v>40</v>
      </c>
      <c r="E51" s="51"/>
      <c r="F51" s="51">
        <v>1.8160000000000001</v>
      </c>
      <c r="G51" s="51"/>
      <c r="H51" s="52" t="s">
        <v>66</v>
      </c>
      <c r="I51" s="52"/>
      <c r="J51" s="51" t="s">
        <v>67</v>
      </c>
    </row>
    <row r="52" spans="1:10" x14ac:dyDescent="0.15">
      <c r="A52" s="53"/>
      <c r="B52" s="51" t="s">
        <v>89</v>
      </c>
      <c r="C52" s="51"/>
      <c r="D52" s="51" t="s">
        <v>40</v>
      </c>
      <c r="E52" s="51"/>
      <c r="F52" s="51">
        <v>2.02</v>
      </c>
      <c r="G52" s="51"/>
      <c r="H52" s="52" t="s">
        <v>66</v>
      </c>
      <c r="I52" s="52"/>
      <c r="J52" s="51" t="s">
        <v>67</v>
      </c>
    </row>
    <row r="53" spans="1:10" x14ac:dyDescent="0.15">
      <c r="A53" s="53"/>
      <c r="B53" s="51" t="s">
        <v>418</v>
      </c>
      <c r="C53" s="51"/>
      <c r="D53" s="51" t="s">
        <v>40</v>
      </c>
      <c r="E53" s="51"/>
      <c r="F53" s="51">
        <v>0.95199999999999996</v>
      </c>
      <c r="G53" s="51"/>
      <c r="H53" s="52" t="s">
        <v>66</v>
      </c>
      <c r="I53" s="52"/>
      <c r="J53" s="51" t="s">
        <v>67</v>
      </c>
    </row>
    <row r="54" spans="1:10" x14ac:dyDescent="0.15">
      <c r="A54" s="53"/>
      <c r="B54" s="51" t="s">
        <v>91</v>
      </c>
      <c r="C54" s="51"/>
      <c r="D54" s="51" t="s">
        <v>40</v>
      </c>
      <c r="E54" s="51"/>
      <c r="F54" s="51">
        <v>1.0349999999999999</v>
      </c>
      <c r="G54" s="51"/>
      <c r="H54" s="52" t="s">
        <v>66</v>
      </c>
      <c r="I54" s="52"/>
      <c r="J54" s="51" t="s">
        <v>67</v>
      </c>
    </row>
    <row r="55" spans="1:10" ht="24" customHeight="1" x14ac:dyDescent="0.15">
      <c r="A55" s="53"/>
      <c r="B55" s="186" t="s">
        <v>419</v>
      </c>
      <c r="C55" s="187"/>
      <c r="D55" s="51" t="s">
        <v>40</v>
      </c>
      <c r="E55" s="51"/>
      <c r="F55" s="51">
        <v>2.0179999999999998</v>
      </c>
      <c r="G55" s="51"/>
      <c r="H55" s="52" t="s">
        <v>66</v>
      </c>
      <c r="I55" s="52"/>
      <c r="J55" s="51" t="s">
        <v>67</v>
      </c>
    </row>
    <row r="56" spans="1:10" ht="22.5" x14ac:dyDescent="0.15">
      <c r="A56" s="53"/>
      <c r="B56" s="51" t="s">
        <v>93</v>
      </c>
      <c r="C56" s="51"/>
      <c r="D56" s="51" t="s">
        <v>94</v>
      </c>
      <c r="E56" s="79">
        <v>1.8839999999999999</v>
      </c>
      <c r="F56" s="79">
        <v>1.7849999999999999</v>
      </c>
      <c r="G56" s="51">
        <v>9.9000000000000005E-2</v>
      </c>
      <c r="H56" s="52" t="s">
        <v>533</v>
      </c>
      <c r="I56" s="52"/>
      <c r="J56" s="79" t="s">
        <v>107</v>
      </c>
    </row>
    <row r="57" spans="1:10" x14ac:dyDescent="0.15">
      <c r="A57" s="53"/>
      <c r="B57" s="51" t="s">
        <v>100</v>
      </c>
      <c r="C57" s="51"/>
      <c r="D57" s="51" t="s">
        <v>12</v>
      </c>
      <c r="E57" s="51">
        <v>1.7250000000000001</v>
      </c>
      <c r="F57" s="51">
        <v>1.53</v>
      </c>
      <c r="G57" s="51">
        <v>0.19500000000000001</v>
      </c>
      <c r="H57" s="52" t="s">
        <v>495</v>
      </c>
      <c r="I57" s="52"/>
      <c r="J57" s="51" t="s">
        <v>67</v>
      </c>
    </row>
    <row r="58" spans="1:10" ht="22.5" x14ac:dyDescent="0.15">
      <c r="A58" s="53"/>
      <c r="B58" s="79" t="s">
        <v>102</v>
      </c>
      <c r="C58" s="79"/>
      <c r="D58" s="52" t="s">
        <v>94</v>
      </c>
      <c r="E58" s="52">
        <v>0.39800000000000002</v>
      </c>
      <c r="F58" s="52">
        <v>0</v>
      </c>
      <c r="G58" s="52">
        <v>0.39800000000000002</v>
      </c>
      <c r="H58" s="52" t="s">
        <v>103</v>
      </c>
      <c r="I58" s="84" t="s">
        <v>104</v>
      </c>
      <c r="J58" s="51" t="s">
        <v>67</v>
      </c>
    </row>
    <row r="59" spans="1:10" ht="22.5" x14ac:dyDescent="0.15">
      <c r="A59" s="53"/>
      <c r="B59" s="212" t="s">
        <v>105</v>
      </c>
      <c r="C59" s="213"/>
      <c r="D59" s="79" t="s">
        <v>94</v>
      </c>
      <c r="E59" s="79">
        <v>1.0389999999999999</v>
      </c>
      <c r="F59" s="79">
        <v>0</v>
      </c>
      <c r="G59" s="79">
        <v>1.0389999999999999</v>
      </c>
      <c r="H59" s="52" t="s">
        <v>106</v>
      </c>
      <c r="I59" s="84" t="s">
        <v>104</v>
      </c>
      <c r="J59" s="79" t="s">
        <v>107</v>
      </c>
    </row>
    <row r="60" spans="1:10" ht="22.5" x14ac:dyDescent="0.15">
      <c r="A60" s="53"/>
      <c r="B60" s="212" t="s">
        <v>108</v>
      </c>
      <c r="C60" s="213"/>
      <c r="D60" s="79" t="s">
        <v>94</v>
      </c>
      <c r="E60" s="79">
        <v>0.46100000000000002</v>
      </c>
      <c r="F60" s="52">
        <v>0</v>
      </c>
      <c r="G60" s="79">
        <v>0.46100000000000002</v>
      </c>
      <c r="H60" s="52" t="s">
        <v>106</v>
      </c>
      <c r="I60" s="84" t="s">
        <v>104</v>
      </c>
      <c r="J60" s="79" t="s">
        <v>107</v>
      </c>
    </row>
    <row r="61" spans="1:10" ht="22.5" x14ac:dyDescent="0.15">
      <c r="A61" s="53"/>
      <c r="B61" s="212" t="s">
        <v>109</v>
      </c>
      <c r="C61" s="213"/>
      <c r="D61" s="79" t="s">
        <v>94</v>
      </c>
      <c r="E61" s="79">
        <v>0.85899999999999999</v>
      </c>
      <c r="F61" s="79">
        <v>0</v>
      </c>
      <c r="G61" s="79">
        <v>0.85899999999999999</v>
      </c>
      <c r="H61" s="52" t="s">
        <v>106</v>
      </c>
      <c r="I61" s="84" t="s">
        <v>104</v>
      </c>
      <c r="J61" s="79" t="s">
        <v>107</v>
      </c>
    </row>
    <row r="62" spans="1:10" ht="72.75" customHeight="1" x14ac:dyDescent="0.15">
      <c r="A62" s="53"/>
      <c r="B62" s="212" t="s">
        <v>110</v>
      </c>
      <c r="C62" s="213"/>
      <c r="D62" s="79" t="s">
        <v>94</v>
      </c>
      <c r="E62" s="79">
        <v>0.72299999999999998</v>
      </c>
      <c r="F62" s="52">
        <v>0</v>
      </c>
      <c r="G62" s="79">
        <v>0.72299999999999998</v>
      </c>
      <c r="H62" s="52" t="s">
        <v>106</v>
      </c>
      <c r="I62" s="84" t="s">
        <v>111</v>
      </c>
      <c r="J62" s="79" t="s">
        <v>107</v>
      </c>
    </row>
    <row r="63" spans="1:10" ht="126.75" customHeight="1" x14ac:dyDescent="0.15">
      <c r="A63" s="53" t="s">
        <v>112</v>
      </c>
      <c r="B63" s="51" t="s">
        <v>113</v>
      </c>
      <c r="C63" s="51"/>
      <c r="D63" s="51" t="s">
        <v>114</v>
      </c>
      <c r="E63" s="51">
        <v>6.2E-2</v>
      </c>
      <c r="F63" s="51">
        <v>8.9999999999999993E-3</v>
      </c>
      <c r="G63" s="51">
        <v>5.2999999999999999E-2</v>
      </c>
      <c r="H63" s="52" t="s">
        <v>115</v>
      </c>
      <c r="I63" s="52" t="s">
        <v>617</v>
      </c>
      <c r="J63" s="51" t="s">
        <v>117</v>
      </c>
    </row>
    <row r="64" spans="1:10" ht="67.5" x14ac:dyDescent="0.15">
      <c r="A64" s="53"/>
      <c r="B64" s="51" t="s">
        <v>118</v>
      </c>
      <c r="C64" s="51"/>
      <c r="D64" s="51" t="s">
        <v>114</v>
      </c>
      <c r="E64" s="51">
        <v>5.3999999999999999E-2</v>
      </c>
      <c r="F64" s="51">
        <v>8.9999999999999993E-3</v>
      </c>
      <c r="G64" s="51">
        <v>4.4999999999999998E-2</v>
      </c>
      <c r="H64" s="52" t="s">
        <v>115</v>
      </c>
      <c r="I64" s="52" t="s">
        <v>618</v>
      </c>
      <c r="J64" s="51" t="s">
        <v>117</v>
      </c>
    </row>
    <row r="65" spans="1:10" ht="67.5" x14ac:dyDescent="0.15">
      <c r="A65" s="53"/>
      <c r="B65" s="186" t="s">
        <v>120</v>
      </c>
      <c r="C65" s="187"/>
      <c r="D65" s="51" t="s">
        <v>114</v>
      </c>
      <c r="E65" s="51">
        <v>3.5000000000000003E-2</v>
      </c>
      <c r="F65" s="51">
        <v>6.0000000000000001E-3</v>
      </c>
      <c r="G65" s="51">
        <v>2.9000000000000001E-2</v>
      </c>
      <c r="H65" s="52" t="s">
        <v>115</v>
      </c>
      <c r="I65" s="52" t="s">
        <v>619</v>
      </c>
      <c r="J65" s="51" t="s">
        <v>117</v>
      </c>
    </row>
    <row r="66" spans="1:10" ht="67.5" x14ac:dyDescent="0.15">
      <c r="A66" s="53"/>
      <c r="B66" s="186" t="s">
        <v>122</v>
      </c>
      <c r="C66" s="187"/>
      <c r="D66" s="51" t="s">
        <v>114</v>
      </c>
      <c r="E66" s="51">
        <v>0.55600000000000005</v>
      </c>
      <c r="F66" s="51">
        <v>6.0000000000000001E-3</v>
      </c>
      <c r="G66" s="51">
        <v>0.55000000000000004</v>
      </c>
      <c r="H66" s="52" t="s">
        <v>115</v>
      </c>
      <c r="I66" s="52" t="s">
        <v>620</v>
      </c>
      <c r="J66" s="51" t="s">
        <v>117</v>
      </c>
    </row>
    <row r="67" spans="1:10" ht="67.5" x14ac:dyDescent="0.15">
      <c r="A67" s="53"/>
      <c r="B67" s="51" t="s">
        <v>124</v>
      </c>
      <c r="C67" s="51"/>
      <c r="D67" s="51" t="s">
        <v>114</v>
      </c>
      <c r="E67" s="51">
        <v>7.6999999999999999E-2</v>
      </c>
      <c r="F67" s="51">
        <v>8.9999999999999993E-3</v>
      </c>
      <c r="G67" s="51">
        <v>6.8000000000000005E-2</v>
      </c>
      <c r="H67" s="52" t="s">
        <v>115</v>
      </c>
      <c r="I67" s="52" t="s">
        <v>621</v>
      </c>
      <c r="J67" s="51" t="s">
        <v>117</v>
      </c>
    </row>
    <row r="68" spans="1:10" ht="22.5" customHeight="1" x14ac:dyDescent="0.15">
      <c r="A68" s="182" t="s">
        <v>126</v>
      </c>
      <c r="B68" s="183"/>
      <c r="C68" s="183"/>
      <c r="D68" s="183"/>
      <c r="E68" s="183"/>
      <c r="F68" s="183"/>
      <c r="G68" s="183"/>
      <c r="H68" s="183"/>
      <c r="I68" s="183"/>
      <c r="J68" s="184"/>
    </row>
    <row r="69" spans="1:10" ht="108" customHeight="1" x14ac:dyDescent="0.15">
      <c r="A69" s="53"/>
      <c r="B69" s="51" t="s">
        <v>127</v>
      </c>
      <c r="C69" s="51"/>
      <c r="D69" s="51"/>
      <c r="E69" s="51" t="s">
        <v>128</v>
      </c>
      <c r="F69" s="51" t="s">
        <v>129</v>
      </c>
      <c r="G69" s="88">
        <v>7.0000000000000007E-2</v>
      </c>
      <c r="H69" s="52" t="s">
        <v>535</v>
      </c>
      <c r="I69" s="84" t="s">
        <v>536</v>
      </c>
      <c r="J69" s="79" t="s">
        <v>107</v>
      </c>
    </row>
    <row r="70" spans="1:10" ht="33.75" x14ac:dyDescent="0.15">
      <c r="A70" s="53"/>
      <c r="B70" s="51" t="s">
        <v>132</v>
      </c>
      <c r="C70" s="51"/>
      <c r="D70" s="51" t="s">
        <v>133</v>
      </c>
      <c r="E70" s="79">
        <v>0.55600000000000005</v>
      </c>
      <c r="F70" s="79">
        <v>0.47599999999999998</v>
      </c>
      <c r="G70" s="88">
        <v>0.08</v>
      </c>
      <c r="H70" s="52" t="s">
        <v>535</v>
      </c>
      <c r="I70" s="84" t="s">
        <v>425</v>
      </c>
      <c r="J70" s="79" t="s">
        <v>107</v>
      </c>
    </row>
    <row r="71" spans="1:10" ht="45" x14ac:dyDescent="0.15">
      <c r="A71" s="53"/>
      <c r="B71" s="51" t="s">
        <v>135</v>
      </c>
      <c r="C71" s="51"/>
      <c r="D71" s="51" t="s">
        <v>133</v>
      </c>
      <c r="E71" s="79">
        <v>0.47499999999999998</v>
      </c>
      <c r="F71" s="79">
        <v>0.40500000000000003</v>
      </c>
      <c r="G71" s="88">
        <v>7.0000000000000007E-2</v>
      </c>
      <c r="H71" s="52" t="s">
        <v>535</v>
      </c>
      <c r="I71" s="84" t="s">
        <v>496</v>
      </c>
      <c r="J71" s="79" t="s">
        <v>107</v>
      </c>
    </row>
    <row r="72" spans="1:10" ht="33.75" x14ac:dyDescent="0.15">
      <c r="A72" s="53"/>
      <c r="B72" s="51" t="s">
        <v>137</v>
      </c>
      <c r="C72" s="51"/>
      <c r="D72" s="51" t="s">
        <v>133</v>
      </c>
      <c r="E72" s="51">
        <v>0</v>
      </c>
      <c r="F72" s="51">
        <v>0</v>
      </c>
      <c r="G72" s="51">
        <v>0</v>
      </c>
      <c r="H72" s="84" t="s">
        <v>422</v>
      </c>
      <c r="I72" s="84" t="s">
        <v>428</v>
      </c>
      <c r="J72" s="79" t="s">
        <v>107</v>
      </c>
    </row>
    <row r="73" spans="1:10" ht="33.75" x14ac:dyDescent="0.15">
      <c r="A73" s="53"/>
      <c r="B73" s="51" t="s">
        <v>139</v>
      </c>
      <c r="C73" s="51"/>
      <c r="D73" s="51" t="s">
        <v>133</v>
      </c>
      <c r="E73" s="51">
        <v>0</v>
      </c>
      <c r="F73" s="51">
        <v>0</v>
      </c>
      <c r="G73" s="51">
        <v>0</v>
      </c>
      <c r="H73" s="84" t="s">
        <v>422</v>
      </c>
      <c r="I73" s="84" t="s">
        <v>429</v>
      </c>
      <c r="J73" s="79" t="s">
        <v>107</v>
      </c>
    </row>
    <row r="74" spans="1:10" ht="33.75" x14ac:dyDescent="0.15">
      <c r="A74" s="53"/>
      <c r="B74" s="51" t="s">
        <v>141</v>
      </c>
      <c r="C74" s="51"/>
      <c r="D74" s="51" t="s">
        <v>133</v>
      </c>
      <c r="E74" s="51">
        <v>0</v>
      </c>
      <c r="F74" s="51">
        <v>0</v>
      </c>
      <c r="G74" s="51">
        <v>0</v>
      </c>
      <c r="H74" s="84" t="s">
        <v>422</v>
      </c>
      <c r="I74" s="84" t="s">
        <v>537</v>
      </c>
      <c r="J74" s="79" t="s">
        <v>107</v>
      </c>
    </row>
    <row r="75" spans="1:10" ht="78.75" x14ac:dyDescent="0.15">
      <c r="A75" s="53"/>
      <c r="B75" s="51" t="s">
        <v>143</v>
      </c>
      <c r="C75" s="51"/>
      <c r="D75" s="51" t="s">
        <v>133</v>
      </c>
      <c r="E75" s="51">
        <v>7.4999999999999997E-2</v>
      </c>
      <c r="F75" s="51">
        <v>0</v>
      </c>
      <c r="G75" s="51">
        <v>7.4999999999999997E-2</v>
      </c>
      <c r="H75" s="52" t="s">
        <v>535</v>
      </c>
      <c r="I75" s="84" t="s">
        <v>538</v>
      </c>
      <c r="J75" s="79" t="s">
        <v>107</v>
      </c>
    </row>
    <row r="76" spans="1:10" ht="22.5" customHeight="1" x14ac:dyDescent="0.15">
      <c r="A76" s="182" t="s">
        <v>145</v>
      </c>
      <c r="B76" s="183"/>
      <c r="C76" s="183"/>
      <c r="D76" s="183"/>
      <c r="E76" s="183"/>
      <c r="F76" s="183"/>
      <c r="G76" s="183"/>
      <c r="H76" s="183"/>
      <c r="I76" s="183"/>
      <c r="J76" s="184"/>
    </row>
    <row r="77" spans="1:10" ht="45" x14ac:dyDescent="0.15">
      <c r="A77" s="53"/>
      <c r="B77" s="51" t="s">
        <v>539</v>
      </c>
      <c r="C77" s="51"/>
      <c r="D77" s="51" t="s">
        <v>97</v>
      </c>
      <c r="E77" s="51">
        <v>35.97</v>
      </c>
      <c r="F77" s="52" t="s">
        <v>540</v>
      </c>
      <c r="G77" s="51">
        <v>3.44</v>
      </c>
      <c r="H77" s="52" t="s">
        <v>150</v>
      </c>
      <c r="I77" s="52" t="s">
        <v>541</v>
      </c>
      <c r="J77" s="51" t="s">
        <v>152</v>
      </c>
    </row>
    <row r="78" spans="1:10" ht="22.5" x14ac:dyDescent="0.15">
      <c r="A78" s="53"/>
      <c r="B78" s="186" t="s">
        <v>542</v>
      </c>
      <c r="C78" s="187"/>
      <c r="D78" s="51" t="s">
        <v>97</v>
      </c>
      <c r="E78" s="52" t="s">
        <v>543</v>
      </c>
      <c r="F78" s="52" t="s">
        <v>544</v>
      </c>
      <c r="G78" s="51">
        <v>3.44</v>
      </c>
      <c r="H78" s="52" t="s">
        <v>150</v>
      </c>
      <c r="I78" s="52"/>
      <c r="J78" s="51" t="s">
        <v>152</v>
      </c>
    </row>
    <row r="79" spans="1:10" ht="22.5" x14ac:dyDescent="0.15">
      <c r="A79" s="53"/>
      <c r="B79" s="51" t="s">
        <v>545</v>
      </c>
      <c r="C79" s="51"/>
      <c r="D79" s="51" t="s">
        <v>97</v>
      </c>
      <c r="E79" s="51">
        <v>25.05</v>
      </c>
      <c r="F79" s="52" t="s">
        <v>546</v>
      </c>
      <c r="G79" s="51">
        <v>1.65</v>
      </c>
      <c r="H79" s="52" t="s">
        <v>150</v>
      </c>
      <c r="I79" s="52"/>
      <c r="J79" s="51" t="s">
        <v>152</v>
      </c>
    </row>
    <row r="80" spans="1:10" ht="33.75" x14ac:dyDescent="0.15">
      <c r="A80" s="53"/>
      <c r="B80" s="52" t="s">
        <v>547</v>
      </c>
      <c r="C80" s="51"/>
      <c r="D80" s="51" t="s">
        <v>97</v>
      </c>
      <c r="E80" s="51">
        <v>25.82</v>
      </c>
      <c r="F80" s="51">
        <v>15.3</v>
      </c>
      <c r="G80" s="51">
        <v>10.52</v>
      </c>
      <c r="H80" s="52" t="s">
        <v>150</v>
      </c>
      <c r="I80" s="52" t="s">
        <v>548</v>
      </c>
      <c r="J80" s="51" t="s">
        <v>152</v>
      </c>
    </row>
    <row r="81" spans="1:10" ht="22.5" x14ac:dyDescent="0.15">
      <c r="A81" s="53"/>
      <c r="B81" s="186" t="s">
        <v>549</v>
      </c>
      <c r="C81" s="187"/>
      <c r="D81" s="51" t="s">
        <v>97</v>
      </c>
      <c r="E81" s="51">
        <v>21.53</v>
      </c>
      <c r="F81" s="51">
        <v>20.63</v>
      </c>
      <c r="G81" s="51">
        <v>0.9</v>
      </c>
      <c r="H81" s="52" t="s">
        <v>150</v>
      </c>
      <c r="I81" s="52" t="s">
        <v>550</v>
      </c>
      <c r="J81" s="51" t="s">
        <v>152</v>
      </c>
    </row>
    <row r="82" spans="1:10" ht="33.75" x14ac:dyDescent="0.15">
      <c r="A82" s="53"/>
      <c r="B82" s="186" t="s">
        <v>149</v>
      </c>
      <c r="C82" s="187"/>
      <c r="D82" s="51" t="s">
        <v>97</v>
      </c>
      <c r="E82" s="51">
        <v>8.8000000000000007</v>
      </c>
      <c r="F82" s="51">
        <v>7.9</v>
      </c>
      <c r="G82" s="51">
        <v>0.9</v>
      </c>
      <c r="H82" s="52" t="s">
        <v>150</v>
      </c>
      <c r="I82" s="52" t="s">
        <v>151</v>
      </c>
      <c r="J82" s="51" t="s">
        <v>152</v>
      </c>
    </row>
    <row r="83" spans="1:10" ht="22.5" customHeight="1" x14ac:dyDescent="0.15">
      <c r="A83" s="85" t="s">
        <v>153</v>
      </c>
      <c r="B83" s="86"/>
      <c r="C83" s="86"/>
      <c r="D83" s="86"/>
      <c r="E83" s="86"/>
      <c r="F83" s="86"/>
      <c r="G83" s="86"/>
      <c r="H83" s="86"/>
      <c r="I83" s="86"/>
      <c r="J83" s="87"/>
    </row>
    <row r="84" spans="1:10" ht="72" customHeight="1" x14ac:dyDescent="0.15">
      <c r="A84" s="53" t="s">
        <v>154</v>
      </c>
      <c r="B84" s="52" t="s">
        <v>155</v>
      </c>
      <c r="C84" s="52" t="s">
        <v>156</v>
      </c>
      <c r="D84" s="52" t="s">
        <v>157</v>
      </c>
      <c r="E84" s="79">
        <v>0.19500000000000001</v>
      </c>
      <c r="F84" s="79">
        <v>0.16300000000000001</v>
      </c>
      <c r="G84" s="79">
        <v>3.2000000000000001E-2</v>
      </c>
      <c r="H84" s="84" t="s">
        <v>158</v>
      </c>
      <c r="I84" s="84" t="s">
        <v>622</v>
      </c>
      <c r="J84" s="79" t="s">
        <v>107</v>
      </c>
    </row>
    <row r="85" spans="1:10" ht="56.25" x14ac:dyDescent="0.15">
      <c r="A85" s="53"/>
      <c r="B85" s="52" t="s">
        <v>10</v>
      </c>
      <c r="C85" s="84" t="s">
        <v>623</v>
      </c>
      <c r="D85" s="52" t="s">
        <v>157</v>
      </c>
      <c r="E85" s="88">
        <v>0.18</v>
      </c>
      <c r="F85" s="88">
        <v>0.151</v>
      </c>
      <c r="G85" s="88">
        <v>2.9000000000000001E-2</v>
      </c>
      <c r="H85" s="84" t="s">
        <v>158</v>
      </c>
      <c r="I85" s="52" t="s">
        <v>624</v>
      </c>
      <c r="J85" s="79" t="s">
        <v>107</v>
      </c>
    </row>
    <row r="86" spans="1:10" ht="56.25" x14ac:dyDescent="0.15">
      <c r="A86" s="53"/>
      <c r="B86" s="52" t="s">
        <v>10</v>
      </c>
      <c r="C86" s="84" t="s">
        <v>625</v>
      </c>
      <c r="D86" s="52" t="s">
        <v>157</v>
      </c>
      <c r="E86" s="88">
        <v>0.20200000000000001</v>
      </c>
      <c r="F86" s="88">
        <v>0.16900000000000001</v>
      </c>
      <c r="G86" s="88">
        <v>3.2000000000000001E-2</v>
      </c>
      <c r="H86" s="84" t="s">
        <v>158</v>
      </c>
      <c r="I86" s="52" t="s">
        <v>626</v>
      </c>
      <c r="J86" s="79" t="s">
        <v>107</v>
      </c>
    </row>
    <row r="87" spans="1:10" ht="78.75" customHeight="1" x14ac:dyDescent="0.15">
      <c r="A87" s="53"/>
      <c r="B87" s="52" t="s">
        <v>10</v>
      </c>
      <c r="C87" s="84" t="s">
        <v>627</v>
      </c>
      <c r="D87" s="52" t="s">
        <v>157</v>
      </c>
      <c r="E87" s="88">
        <v>0.23599999999999999</v>
      </c>
      <c r="F87" s="88">
        <v>0.19800000000000001</v>
      </c>
      <c r="G87" s="88">
        <v>3.7999999999999999E-2</v>
      </c>
      <c r="H87" s="84" t="s">
        <v>158</v>
      </c>
      <c r="I87" s="52" t="s">
        <v>628</v>
      </c>
      <c r="J87" s="79" t="s">
        <v>107</v>
      </c>
    </row>
    <row r="88" spans="1:10" ht="56.25" x14ac:dyDescent="0.15">
      <c r="B88" s="52" t="s">
        <v>10</v>
      </c>
      <c r="C88" s="52" t="s">
        <v>166</v>
      </c>
      <c r="D88" s="52" t="s">
        <v>157</v>
      </c>
      <c r="E88" s="79">
        <v>0.14499999999999999</v>
      </c>
      <c r="F88" s="79">
        <v>0.122</v>
      </c>
      <c r="G88" s="90">
        <v>2.3E-2</v>
      </c>
      <c r="H88" s="84" t="s">
        <v>158</v>
      </c>
      <c r="I88" s="52" t="s">
        <v>629</v>
      </c>
      <c r="J88" s="79" t="s">
        <v>630</v>
      </c>
    </row>
    <row r="89" spans="1:10" ht="56.25" x14ac:dyDescent="0.15">
      <c r="A89" s="53"/>
      <c r="B89" s="52" t="s">
        <v>10</v>
      </c>
      <c r="C89" s="52" t="s">
        <v>168</v>
      </c>
      <c r="D89" s="52" t="s">
        <v>157</v>
      </c>
      <c r="E89" s="88">
        <v>0.125</v>
      </c>
      <c r="F89" s="89"/>
      <c r="G89" s="89"/>
      <c r="H89" s="84" t="s">
        <v>158</v>
      </c>
      <c r="I89" s="52" t="s">
        <v>631</v>
      </c>
      <c r="J89" s="79" t="s">
        <v>107</v>
      </c>
    </row>
    <row r="90" spans="1:10" ht="56.25" x14ac:dyDescent="0.15">
      <c r="A90" s="53"/>
      <c r="B90" s="52" t="s">
        <v>30</v>
      </c>
      <c r="C90" s="84" t="s">
        <v>623</v>
      </c>
      <c r="D90" s="52" t="s">
        <v>157</v>
      </c>
      <c r="E90" s="88">
        <v>0.157</v>
      </c>
      <c r="F90" s="88">
        <v>0.13</v>
      </c>
      <c r="G90" s="88">
        <v>2.7E-2</v>
      </c>
      <c r="H90" s="84" t="s">
        <v>158</v>
      </c>
      <c r="I90" s="52" t="s">
        <v>632</v>
      </c>
      <c r="J90" s="79" t="s">
        <v>107</v>
      </c>
    </row>
    <row r="91" spans="1:10" ht="45" x14ac:dyDescent="0.15">
      <c r="A91" s="53"/>
      <c r="B91" s="52" t="s">
        <v>30</v>
      </c>
      <c r="C91" s="84" t="s">
        <v>625</v>
      </c>
      <c r="D91" s="52" t="s">
        <v>157</v>
      </c>
      <c r="E91" s="88">
        <v>0.17599999999999999</v>
      </c>
      <c r="F91" s="88">
        <v>0.14599999999999999</v>
      </c>
      <c r="G91" s="88">
        <v>0.03</v>
      </c>
      <c r="H91" s="84" t="s">
        <v>158</v>
      </c>
      <c r="I91" s="52" t="s">
        <v>633</v>
      </c>
      <c r="J91" s="79" t="s">
        <v>107</v>
      </c>
    </row>
    <row r="92" spans="1:10" ht="56.25" x14ac:dyDescent="0.15">
      <c r="A92" s="53"/>
      <c r="B92" s="52" t="s">
        <v>30</v>
      </c>
      <c r="C92" s="84" t="s">
        <v>627</v>
      </c>
      <c r="D92" s="52" t="s">
        <v>157</v>
      </c>
      <c r="E92" s="88">
        <v>0.20899999999999999</v>
      </c>
      <c r="F92" s="88">
        <v>0.17299999999999999</v>
      </c>
      <c r="G92" s="88">
        <v>3.5999999999999997E-2</v>
      </c>
      <c r="H92" s="84" t="s">
        <v>158</v>
      </c>
      <c r="I92" s="52" t="s">
        <v>634</v>
      </c>
      <c r="J92" s="79" t="s">
        <v>107</v>
      </c>
    </row>
    <row r="93" spans="1:10" ht="33.75" x14ac:dyDescent="0.15">
      <c r="A93" s="53"/>
      <c r="B93" s="52" t="s">
        <v>30</v>
      </c>
      <c r="C93" s="52" t="s">
        <v>166</v>
      </c>
      <c r="D93" s="52" t="s">
        <v>157</v>
      </c>
      <c r="E93" s="88">
        <v>0.16800000000000001</v>
      </c>
      <c r="F93" s="88">
        <v>0.13900000000000001</v>
      </c>
      <c r="G93" s="88">
        <v>2.9000000000000001E-2</v>
      </c>
      <c r="H93" s="84" t="s">
        <v>158</v>
      </c>
      <c r="I93" s="52" t="s">
        <v>560</v>
      </c>
      <c r="J93" s="79" t="s">
        <v>107</v>
      </c>
    </row>
    <row r="94" spans="1:10" ht="56.25" x14ac:dyDescent="0.15">
      <c r="A94" s="53"/>
      <c r="B94" s="52" t="s">
        <v>49</v>
      </c>
      <c r="C94" s="84" t="s">
        <v>623</v>
      </c>
      <c r="D94" s="52" t="s">
        <v>157</v>
      </c>
      <c r="E94" s="88">
        <v>0.14299999999999999</v>
      </c>
      <c r="F94" s="88">
        <v>0.128</v>
      </c>
      <c r="G94" s="88">
        <v>1.4999999999999999E-2</v>
      </c>
      <c r="H94" s="84" t="s">
        <v>158</v>
      </c>
      <c r="I94" s="52" t="s">
        <v>635</v>
      </c>
      <c r="J94" s="79" t="s">
        <v>107</v>
      </c>
    </row>
    <row r="95" spans="1:10" ht="45" x14ac:dyDescent="0.15">
      <c r="A95" s="53"/>
      <c r="B95" s="52" t="s">
        <v>49</v>
      </c>
      <c r="C95" s="84" t="s">
        <v>625</v>
      </c>
      <c r="D95" s="52" t="s">
        <v>157</v>
      </c>
      <c r="E95" s="88">
        <v>0.153</v>
      </c>
      <c r="F95" s="88">
        <v>0.13600000000000001</v>
      </c>
      <c r="G95" s="88">
        <v>1.6E-2</v>
      </c>
      <c r="H95" s="84" t="s">
        <v>158</v>
      </c>
      <c r="I95" s="52" t="s">
        <v>636</v>
      </c>
      <c r="J95" s="79" t="s">
        <v>107</v>
      </c>
    </row>
    <row r="96" spans="1:10" ht="56.25" x14ac:dyDescent="0.15">
      <c r="A96" s="53"/>
      <c r="B96" s="52" t="s">
        <v>49</v>
      </c>
      <c r="C96" s="84" t="s">
        <v>627</v>
      </c>
      <c r="D96" s="52" t="s">
        <v>157</v>
      </c>
      <c r="E96" s="88">
        <v>0.184</v>
      </c>
      <c r="F96" s="88">
        <v>0.16400000000000001</v>
      </c>
      <c r="G96" s="88">
        <v>0.02</v>
      </c>
      <c r="H96" s="84" t="s">
        <v>158</v>
      </c>
      <c r="I96" s="52" t="s">
        <v>637</v>
      </c>
      <c r="J96" s="79" t="s">
        <v>107</v>
      </c>
    </row>
    <row r="97" spans="1:10" ht="56.25" x14ac:dyDescent="0.15">
      <c r="A97" s="53"/>
      <c r="B97" s="52" t="s">
        <v>177</v>
      </c>
      <c r="C97" s="84" t="s">
        <v>623</v>
      </c>
      <c r="D97" s="52" t="s">
        <v>157</v>
      </c>
      <c r="E97" s="88">
        <v>0.161</v>
      </c>
      <c r="F97" s="88">
        <v>0.13100000000000001</v>
      </c>
      <c r="G97" s="88">
        <v>0.03</v>
      </c>
      <c r="H97" s="84" t="s">
        <v>158</v>
      </c>
      <c r="I97" s="52" t="s">
        <v>638</v>
      </c>
      <c r="J97" s="79" t="s">
        <v>107</v>
      </c>
    </row>
    <row r="98" spans="1:10" ht="33.75" x14ac:dyDescent="0.15">
      <c r="A98" s="53"/>
      <c r="B98" s="52" t="s">
        <v>177</v>
      </c>
      <c r="C98" s="84" t="s">
        <v>625</v>
      </c>
      <c r="D98" s="52" t="s">
        <v>157</v>
      </c>
      <c r="E98" s="88">
        <v>0.16600000000000001</v>
      </c>
      <c r="F98" s="88">
        <v>0.13500000000000001</v>
      </c>
      <c r="G98" s="88">
        <v>3.1E-2</v>
      </c>
      <c r="H98" s="84" t="s">
        <v>158</v>
      </c>
      <c r="I98" s="52" t="s">
        <v>565</v>
      </c>
      <c r="J98" s="79" t="s">
        <v>107</v>
      </c>
    </row>
    <row r="99" spans="1:10" ht="56.25" x14ac:dyDescent="0.15">
      <c r="A99" s="53"/>
      <c r="B99" s="52" t="s">
        <v>177</v>
      </c>
      <c r="C99" s="84" t="s">
        <v>627</v>
      </c>
      <c r="D99" s="52" t="s">
        <v>157</v>
      </c>
      <c r="E99" s="88">
        <v>0.16800000000000001</v>
      </c>
      <c r="F99" s="88">
        <v>0.13700000000000001</v>
      </c>
      <c r="G99" s="88">
        <v>3.1E-2</v>
      </c>
      <c r="H99" s="84" t="s">
        <v>158</v>
      </c>
      <c r="I99" s="52" t="s">
        <v>639</v>
      </c>
      <c r="J99" s="79" t="s">
        <v>107</v>
      </c>
    </row>
    <row r="100" spans="1:10" ht="45" x14ac:dyDescent="0.15">
      <c r="A100" s="53"/>
      <c r="B100" s="52" t="s">
        <v>181</v>
      </c>
      <c r="C100" s="52" t="s">
        <v>182</v>
      </c>
      <c r="D100" s="52" t="s">
        <v>157</v>
      </c>
      <c r="E100" s="88">
        <v>4.1000000000000002E-2</v>
      </c>
      <c r="F100" s="88">
        <v>0</v>
      </c>
      <c r="G100" s="88">
        <v>4.1000000000000002E-2</v>
      </c>
      <c r="H100" s="84" t="s">
        <v>158</v>
      </c>
      <c r="I100" s="52" t="s">
        <v>567</v>
      </c>
      <c r="J100" s="79" t="s">
        <v>107</v>
      </c>
    </row>
    <row r="101" spans="1:10" ht="45" x14ac:dyDescent="0.15">
      <c r="A101" s="53"/>
      <c r="B101" s="52" t="s">
        <v>184</v>
      </c>
      <c r="C101" s="52" t="s">
        <v>182</v>
      </c>
      <c r="D101" s="52" t="s">
        <v>157</v>
      </c>
      <c r="E101" s="88">
        <v>0.09</v>
      </c>
      <c r="F101" s="88">
        <v>0</v>
      </c>
      <c r="G101" s="88">
        <v>0.09</v>
      </c>
      <c r="H101" s="84" t="s">
        <v>158</v>
      </c>
      <c r="I101" s="52" t="s">
        <v>567</v>
      </c>
      <c r="J101" s="79" t="s">
        <v>107</v>
      </c>
    </row>
    <row r="102" spans="1:10" ht="45" x14ac:dyDescent="0.15">
      <c r="A102" s="53"/>
      <c r="B102" s="52" t="s">
        <v>568</v>
      </c>
      <c r="C102" s="52" t="s">
        <v>182</v>
      </c>
      <c r="D102" s="52" t="s">
        <v>157</v>
      </c>
      <c r="E102" s="88">
        <v>0.104</v>
      </c>
      <c r="F102" s="88">
        <v>0</v>
      </c>
      <c r="G102" s="88">
        <v>0.104</v>
      </c>
      <c r="H102" s="84" t="s">
        <v>158</v>
      </c>
      <c r="I102" s="52" t="s">
        <v>567</v>
      </c>
      <c r="J102" s="79" t="s">
        <v>107</v>
      </c>
    </row>
    <row r="103" spans="1:10" ht="45" x14ac:dyDescent="0.15">
      <c r="A103" s="53"/>
      <c r="B103" s="52" t="s">
        <v>190</v>
      </c>
      <c r="C103" s="52" t="s">
        <v>182</v>
      </c>
      <c r="D103" s="52" t="s">
        <v>157</v>
      </c>
      <c r="E103" s="51">
        <v>0.112</v>
      </c>
      <c r="F103" s="51">
        <v>0</v>
      </c>
      <c r="G103" s="51">
        <v>0.112</v>
      </c>
      <c r="H103" s="84" t="s">
        <v>191</v>
      </c>
      <c r="I103" s="52" t="s">
        <v>640</v>
      </c>
      <c r="J103" s="51" t="s">
        <v>117</v>
      </c>
    </row>
    <row r="104" spans="1:10" ht="45" x14ac:dyDescent="0.15">
      <c r="A104" s="53"/>
      <c r="B104" s="52" t="s">
        <v>53</v>
      </c>
      <c r="C104" s="52" t="s">
        <v>182</v>
      </c>
      <c r="D104" s="52" t="s">
        <v>157</v>
      </c>
      <c r="E104" s="79">
        <v>7.0000000000000001E-3</v>
      </c>
      <c r="F104" s="51">
        <v>0</v>
      </c>
      <c r="G104" s="79">
        <v>7.0000000000000001E-3</v>
      </c>
      <c r="H104" s="84" t="s">
        <v>191</v>
      </c>
      <c r="I104" s="52" t="s">
        <v>640</v>
      </c>
      <c r="J104" s="79" t="s">
        <v>107</v>
      </c>
    </row>
    <row r="105" spans="1:10" ht="92.25" customHeight="1" x14ac:dyDescent="0.15">
      <c r="A105" s="53"/>
      <c r="B105" s="84" t="s">
        <v>226</v>
      </c>
      <c r="C105" s="84" t="s">
        <v>132</v>
      </c>
      <c r="D105" s="84" t="s">
        <v>157</v>
      </c>
      <c r="E105" s="88">
        <v>9.1999999999999998E-2</v>
      </c>
      <c r="F105" s="88">
        <v>0</v>
      </c>
      <c r="G105" s="88">
        <v>9.1999999999999998E-2</v>
      </c>
      <c r="H105" s="84" t="s">
        <v>158</v>
      </c>
      <c r="I105" s="84" t="s">
        <v>569</v>
      </c>
      <c r="J105" s="79" t="s">
        <v>107</v>
      </c>
    </row>
    <row r="106" spans="1:10" ht="92.25" customHeight="1" x14ac:dyDescent="0.15">
      <c r="A106" s="53"/>
      <c r="B106" s="84" t="s">
        <v>226</v>
      </c>
      <c r="C106" s="84" t="s">
        <v>641</v>
      </c>
      <c r="D106" s="84" t="s">
        <v>157</v>
      </c>
      <c r="E106" s="88">
        <v>7.8E-2</v>
      </c>
      <c r="F106" s="88">
        <v>0</v>
      </c>
      <c r="G106" s="88">
        <v>7.8E-2</v>
      </c>
      <c r="H106" s="84" t="s">
        <v>158</v>
      </c>
      <c r="I106" s="84" t="s">
        <v>642</v>
      </c>
      <c r="J106" s="79" t="s">
        <v>107</v>
      </c>
    </row>
    <row r="107" spans="1:10" ht="92.25" customHeight="1" x14ac:dyDescent="0.15">
      <c r="A107" s="53"/>
      <c r="B107" s="84" t="s">
        <v>226</v>
      </c>
      <c r="C107" s="84" t="s">
        <v>197</v>
      </c>
      <c r="D107" s="84" t="s">
        <v>157</v>
      </c>
      <c r="E107" s="88">
        <v>3.0000000000000001E-3</v>
      </c>
      <c r="F107" s="88">
        <v>0</v>
      </c>
      <c r="G107" s="88">
        <v>3.0000000000000001E-3</v>
      </c>
      <c r="H107" s="84" t="s">
        <v>158</v>
      </c>
      <c r="I107" s="84" t="s">
        <v>571</v>
      </c>
      <c r="J107" s="79" t="s">
        <v>107</v>
      </c>
    </row>
    <row r="108" spans="1:10" ht="22.5" x14ac:dyDescent="0.15">
      <c r="A108" s="53" t="s">
        <v>203</v>
      </c>
      <c r="B108" s="52" t="s">
        <v>226</v>
      </c>
      <c r="C108" s="52" t="s">
        <v>132</v>
      </c>
      <c r="D108" s="52" t="s">
        <v>157</v>
      </c>
      <c r="E108" s="79">
        <v>6.0000000000000001E-3</v>
      </c>
      <c r="F108" s="51">
        <v>0</v>
      </c>
      <c r="G108" s="79">
        <v>6.0000000000000001E-3</v>
      </c>
      <c r="H108" s="52" t="s">
        <v>101</v>
      </c>
      <c r="I108" s="52"/>
      <c r="J108" s="79" t="s">
        <v>107</v>
      </c>
    </row>
    <row r="109" spans="1:10" ht="22.5" x14ac:dyDescent="0.15">
      <c r="A109" s="53" t="s">
        <v>205</v>
      </c>
      <c r="B109" s="52"/>
      <c r="C109" s="52" t="s">
        <v>30</v>
      </c>
      <c r="D109" s="52" t="s">
        <v>157</v>
      </c>
      <c r="E109" s="51">
        <v>0.29799999999999999</v>
      </c>
      <c r="F109" s="51">
        <v>0.24</v>
      </c>
      <c r="G109" s="51">
        <v>5.8000000000000003E-2</v>
      </c>
      <c r="H109" s="52" t="s">
        <v>101</v>
      </c>
      <c r="I109" s="52" t="s">
        <v>206</v>
      </c>
      <c r="J109" s="51"/>
    </row>
    <row r="110" spans="1:10" ht="22.5" x14ac:dyDescent="0.15">
      <c r="A110" s="53" t="s">
        <v>503</v>
      </c>
      <c r="B110" s="52"/>
      <c r="C110" s="52" t="s">
        <v>10</v>
      </c>
      <c r="D110" s="52" t="s">
        <v>157</v>
      </c>
      <c r="E110" s="51">
        <v>0.312</v>
      </c>
      <c r="F110" s="51">
        <v>0.252</v>
      </c>
      <c r="G110" s="51">
        <v>0.06</v>
      </c>
      <c r="H110" s="52" t="s">
        <v>101</v>
      </c>
      <c r="I110" s="52" t="s">
        <v>206</v>
      </c>
      <c r="J110" s="51"/>
    </row>
    <row r="111" spans="1:10" ht="22.5" x14ac:dyDescent="0.15">
      <c r="A111" s="53" t="s">
        <v>503</v>
      </c>
      <c r="B111" s="52"/>
      <c r="C111" s="52" t="s">
        <v>49</v>
      </c>
      <c r="D111" s="52" t="s">
        <v>157</v>
      </c>
      <c r="E111" s="51">
        <v>0.27400000000000002</v>
      </c>
      <c r="F111" s="51">
        <v>0.221</v>
      </c>
      <c r="G111" s="51">
        <v>5.2999999999999999E-2</v>
      </c>
      <c r="H111" s="52" t="s">
        <v>101</v>
      </c>
      <c r="I111" s="52" t="s">
        <v>206</v>
      </c>
      <c r="J111" s="51"/>
    </row>
    <row r="112" spans="1:10" ht="22.5" x14ac:dyDescent="0.15">
      <c r="A112" s="53" t="s">
        <v>504</v>
      </c>
      <c r="B112" s="52"/>
      <c r="C112" s="52" t="s">
        <v>30</v>
      </c>
      <c r="D112" s="52" t="s">
        <v>208</v>
      </c>
      <c r="E112" s="51">
        <v>3.3000000000000002E-2</v>
      </c>
      <c r="F112" s="51">
        <v>2.7E-2</v>
      </c>
      <c r="G112" s="51">
        <v>6.0000000000000001E-3</v>
      </c>
      <c r="H112" s="52" t="s">
        <v>101</v>
      </c>
      <c r="I112" s="52" t="s">
        <v>505</v>
      </c>
      <c r="J112" s="51"/>
    </row>
    <row r="113" spans="1:10" ht="22.5" x14ac:dyDescent="0.15">
      <c r="A113" s="53"/>
      <c r="B113" s="52"/>
      <c r="C113" s="52" t="s">
        <v>30</v>
      </c>
      <c r="D113" s="52" t="s">
        <v>157</v>
      </c>
      <c r="E113" s="51">
        <v>1.0429999999999999</v>
      </c>
      <c r="F113" s="51">
        <v>0.85299999999999998</v>
      </c>
      <c r="G113" s="51">
        <v>0.19</v>
      </c>
      <c r="H113" s="52" t="s">
        <v>101</v>
      </c>
      <c r="I113" s="52"/>
      <c r="J113" s="51"/>
    </row>
    <row r="114" spans="1:10" ht="22.5" x14ac:dyDescent="0.15">
      <c r="A114" s="53" t="s">
        <v>217</v>
      </c>
      <c r="B114" s="52"/>
      <c r="C114" s="52"/>
      <c r="D114" s="52" t="s">
        <v>208</v>
      </c>
      <c r="E114" s="51">
        <v>3.5999999999999997E-2</v>
      </c>
      <c r="F114" s="51">
        <v>2.5000000000000001E-2</v>
      </c>
      <c r="G114" s="51">
        <v>1.0999999999999999E-2</v>
      </c>
      <c r="H114" s="52" t="s">
        <v>515</v>
      </c>
      <c r="I114" s="52" t="s">
        <v>643</v>
      </c>
      <c r="J114" s="51" t="s">
        <v>517</v>
      </c>
    </row>
    <row r="115" spans="1:10" ht="33.75" x14ac:dyDescent="0.15">
      <c r="A115" s="53" t="s">
        <v>222</v>
      </c>
      <c r="B115" s="52" t="s">
        <v>223</v>
      </c>
      <c r="C115" s="52" t="s">
        <v>182</v>
      </c>
      <c r="D115" s="52" t="s">
        <v>208</v>
      </c>
      <c r="E115" s="51">
        <v>6.0000000000000001E-3</v>
      </c>
      <c r="F115" s="51">
        <v>5.0000000000000001E-3</v>
      </c>
      <c r="G115" s="51">
        <v>1E-3</v>
      </c>
      <c r="H115" s="52" t="s">
        <v>515</v>
      </c>
      <c r="I115" s="52" t="s">
        <v>644</v>
      </c>
      <c r="J115" s="51" t="s">
        <v>517</v>
      </c>
    </row>
    <row r="116" spans="1:10" ht="56.25" x14ac:dyDescent="0.15">
      <c r="A116" s="53"/>
      <c r="B116" s="52" t="s">
        <v>645</v>
      </c>
      <c r="C116" s="52" t="s">
        <v>182</v>
      </c>
      <c r="D116" s="52" t="s">
        <v>208</v>
      </c>
      <c r="E116" s="51">
        <v>2.4E-2</v>
      </c>
      <c r="F116" s="51">
        <v>1.9E-2</v>
      </c>
      <c r="G116" s="51">
        <v>5.0000000000000001E-3</v>
      </c>
      <c r="H116" s="52" t="s">
        <v>515</v>
      </c>
      <c r="I116" s="52" t="s">
        <v>646</v>
      </c>
      <c r="J116" s="51" t="s">
        <v>517</v>
      </c>
    </row>
    <row r="117" spans="1:10" ht="33.75" x14ac:dyDescent="0.15">
      <c r="A117" s="53"/>
      <c r="B117" s="52" t="s">
        <v>647</v>
      </c>
      <c r="C117" s="52"/>
      <c r="D117" s="52" t="s">
        <v>208</v>
      </c>
      <c r="E117" s="51">
        <v>0</v>
      </c>
      <c r="F117" s="51">
        <v>0</v>
      </c>
      <c r="G117" s="51">
        <v>0</v>
      </c>
      <c r="H117" s="52" t="s">
        <v>515</v>
      </c>
      <c r="I117" s="52" t="s">
        <v>648</v>
      </c>
      <c r="J117" s="51" t="s">
        <v>517</v>
      </c>
    </row>
    <row r="118" spans="1:10" ht="56.25" x14ac:dyDescent="0.15">
      <c r="A118" s="53"/>
      <c r="B118" s="52" t="s">
        <v>228</v>
      </c>
      <c r="C118" s="52"/>
      <c r="D118" s="52" t="s">
        <v>208</v>
      </c>
      <c r="E118" s="51">
        <v>2.5999999999999999E-2</v>
      </c>
      <c r="F118" s="51">
        <v>0</v>
      </c>
      <c r="G118" s="51">
        <v>2.5999999999999999E-2</v>
      </c>
      <c r="H118" s="52" t="s">
        <v>515</v>
      </c>
      <c r="I118" s="52" t="s">
        <v>649</v>
      </c>
      <c r="J118" s="51" t="s">
        <v>517</v>
      </c>
    </row>
    <row r="119" spans="1:10" ht="33.75" x14ac:dyDescent="0.15">
      <c r="A119" s="53" t="s">
        <v>518</v>
      </c>
      <c r="B119" s="52" t="s">
        <v>650</v>
      </c>
      <c r="C119" s="52" t="s">
        <v>651</v>
      </c>
      <c r="D119" s="52" t="s">
        <v>208</v>
      </c>
      <c r="E119" s="51">
        <v>0.14000000000000001</v>
      </c>
      <c r="F119" s="51">
        <v>0.113</v>
      </c>
      <c r="G119" s="51">
        <v>2.7E-2</v>
      </c>
      <c r="H119" s="52" t="s">
        <v>101</v>
      </c>
      <c r="I119" s="52" t="s">
        <v>652</v>
      </c>
      <c r="J119" s="51"/>
    </row>
    <row r="120" spans="1:10" ht="33.75" x14ac:dyDescent="0.15">
      <c r="A120" s="53"/>
      <c r="B120" s="52" t="s">
        <v>653</v>
      </c>
      <c r="C120" s="52" t="s">
        <v>651</v>
      </c>
      <c r="D120" s="52" t="s">
        <v>208</v>
      </c>
      <c r="E120" s="51">
        <v>0.13500000000000001</v>
      </c>
      <c r="F120" s="51">
        <v>0.109</v>
      </c>
      <c r="G120" s="51">
        <v>2.5999999999999999E-2</v>
      </c>
      <c r="H120" s="52" t="s">
        <v>101</v>
      </c>
      <c r="I120" s="52" t="s">
        <v>654</v>
      </c>
      <c r="J120" s="51"/>
    </row>
    <row r="121" spans="1:10" ht="33.75" x14ac:dyDescent="0.15">
      <c r="A121" s="53"/>
      <c r="B121" s="52" t="s">
        <v>655</v>
      </c>
      <c r="C121" s="52" t="s">
        <v>651</v>
      </c>
      <c r="D121" s="52" t="s">
        <v>208</v>
      </c>
      <c r="E121" s="51">
        <v>0.14599999999999999</v>
      </c>
      <c r="F121" s="51">
        <v>0.11799999999999999</v>
      </c>
      <c r="G121" s="51">
        <v>2.8000000000000001E-2</v>
      </c>
      <c r="H121" s="52" t="s">
        <v>101</v>
      </c>
      <c r="I121" s="52" t="s">
        <v>654</v>
      </c>
      <c r="J121" s="51"/>
    </row>
    <row r="122" spans="1:10" ht="33.75" x14ac:dyDescent="0.15">
      <c r="A122" s="53"/>
      <c r="B122" s="52" t="s">
        <v>650</v>
      </c>
      <c r="C122" s="52" t="s">
        <v>226</v>
      </c>
      <c r="D122" s="52" t="s">
        <v>208</v>
      </c>
      <c r="E122" s="51">
        <v>0.13400000000000001</v>
      </c>
      <c r="F122" s="51">
        <v>0</v>
      </c>
      <c r="G122" s="51">
        <v>0.13400000000000001</v>
      </c>
      <c r="H122" s="52" t="s">
        <v>101</v>
      </c>
      <c r="I122" s="52" t="s">
        <v>656</v>
      </c>
      <c r="J122" s="51"/>
    </row>
    <row r="123" spans="1:10" ht="33.75" x14ac:dyDescent="0.15">
      <c r="A123" s="53" t="s">
        <v>238</v>
      </c>
      <c r="B123" s="52" t="s">
        <v>226</v>
      </c>
      <c r="C123" s="52"/>
      <c r="D123" s="52" t="s">
        <v>208</v>
      </c>
      <c r="E123" s="51">
        <v>7.3999999999999996E-2</v>
      </c>
      <c r="F123" s="51">
        <v>0</v>
      </c>
      <c r="G123" s="51">
        <v>7.3999999999999996E-2</v>
      </c>
      <c r="H123" s="52" t="s">
        <v>657</v>
      </c>
      <c r="I123" s="52" t="s">
        <v>658</v>
      </c>
      <c r="J123" s="51" t="s">
        <v>117</v>
      </c>
    </row>
    <row r="124" spans="1:10" ht="33.75" x14ac:dyDescent="0.15">
      <c r="A124" s="53" t="s">
        <v>240</v>
      </c>
      <c r="B124" s="52" t="s">
        <v>226</v>
      </c>
      <c r="C124" s="52"/>
      <c r="D124" s="52" t="s">
        <v>208</v>
      </c>
      <c r="E124" s="51">
        <v>6.6000000000000003E-2</v>
      </c>
      <c r="F124" s="51">
        <v>0</v>
      </c>
      <c r="G124" s="51">
        <v>6.6000000000000003E-2</v>
      </c>
      <c r="H124" s="52" t="s">
        <v>657</v>
      </c>
      <c r="I124" s="52" t="s">
        <v>659</v>
      </c>
      <c r="J124" s="51" t="s">
        <v>117</v>
      </c>
    </row>
    <row r="125" spans="1:10" ht="78.75" x14ac:dyDescent="0.15">
      <c r="A125" s="53" t="s">
        <v>244</v>
      </c>
      <c r="B125" s="52" t="s">
        <v>245</v>
      </c>
      <c r="C125" s="52" t="s">
        <v>246</v>
      </c>
      <c r="D125" s="52" t="s">
        <v>208</v>
      </c>
      <c r="E125" s="51">
        <v>0.29699999999999999</v>
      </c>
      <c r="F125" s="51">
        <v>0.27800000000000002</v>
      </c>
      <c r="G125" s="51">
        <v>1.9E-2</v>
      </c>
      <c r="H125" s="52" t="s">
        <v>101</v>
      </c>
      <c r="I125" s="52" t="s">
        <v>572</v>
      </c>
      <c r="J125" s="51"/>
    </row>
    <row r="126" spans="1:10" ht="78.75" x14ac:dyDescent="0.15">
      <c r="A126" s="53"/>
      <c r="B126" s="52" t="s">
        <v>249</v>
      </c>
      <c r="C126" s="52" t="s">
        <v>250</v>
      </c>
      <c r="D126" s="52" t="s">
        <v>208</v>
      </c>
      <c r="E126" s="51">
        <v>0.2</v>
      </c>
      <c r="F126" s="51">
        <v>0.187</v>
      </c>
      <c r="G126" s="51">
        <v>1.2999999999999999E-2</v>
      </c>
      <c r="H126" s="52" t="s">
        <v>101</v>
      </c>
      <c r="I126" s="52" t="s">
        <v>660</v>
      </c>
      <c r="J126" s="51"/>
    </row>
    <row r="127" spans="1:10" ht="78.75" x14ac:dyDescent="0.15">
      <c r="A127" s="53"/>
      <c r="B127" s="52" t="s">
        <v>251</v>
      </c>
      <c r="C127" s="52" t="s">
        <v>252</v>
      </c>
      <c r="D127" s="52" t="s">
        <v>208</v>
      </c>
      <c r="E127" s="51">
        <v>0.14699999999999999</v>
      </c>
      <c r="F127" s="51">
        <v>0.13700000000000001</v>
      </c>
      <c r="G127" s="51">
        <v>0.01</v>
      </c>
      <c r="H127" s="52" t="s">
        <v>101</v>
      </c>
      <c r="I127" s="52" t="s">
        <v>572</v>
      </c>
      <c r="J127" s="51"/>
    </row>
    <row r="128" spans="1:10" ht="22.5" customHeight="1" x14ac:dyDescent="0.15">
      <c r="A128" s="182" t="s">
        <v>254</v>
      </c>
      <c r="B128" s="183"/>
      <c r="C128" s="183"/>
      <c r="D128" s="183"/>
      <c r="E128" s="183"/>
      <c r="F128" s="183"/>
      <c r="G128" s="183"/>
      <c r="H128" s="183"/>
      <c r="I128" s="183"/>
      <c r="J128" s="184"/>
    </row>
    <row r="129" spans="1:10" ht="22.5" x14ac:dyDescent="0.15">
      <c r="A129" s="53" t="s">
        <v>661</v>
      </c>
      <c r="B129" s="52" t="s">
        <v>256</v>
      </c>
      <c r="C129" s="52" t="s">
        <v>257</v>
      </c>
      <c r="D129" s="52" t="s">
        <v>258</v>
      </c>
      <c r="E129" s="51">
        <v>1.153</v>
      </c>
      <c r="F129" s="51">
        <v>0.89500000000000002</v>
      </c>
      <c r="G129" s="51">
        <v>0.25800000000000001</v>
      </c>
      <c r="H129" s="52" t="s">
        <v>662</v>
      </c>
      <c r="I129" s="52" t="s">
        <v>260</v>
      </c>
      <c r="J129" s="51" t="s">
        <v>663</v>
      </c>
    </row>
    <row r="130" spans="1:10" ht="22.5" x14ac:dyDescent="0.15">
      <c r="A130" s="53"/>
      <c r="B130" s="52" t="s">
        <v>261</v>
      </c>
      <c r="C130" s="52" t="s">
        <v>664</v>
      </c>
      <c r="D130" s="52" t="s">
        <v>258</v>
      </c>
      <c r="E130" s="51">
        <v>0.432</v>
      </c>
      <c r="F130" s="51">
        <v>0.33600000000000002</v>
      </c>
      <c r="G130" s="51">
        <v>9.6000000000000002E-2</v>
      </c>
      <c r="H130" s="52" t="s">
        <v>662</v>
      </c>
      <c r="I130" s="52" t="s">
        <v>264</v>
      </c>
      <c r="J130" s="51" t="s">
        <v>663</v>
      </c>
    </row>
    <row r="131" spans="1:10" ht="33.75" x14ac:dyDescent="0.15">
      <c r="A131" s="53"/>
      <c r="B131" s="52"/>
      <c r="C131" s="52" t="s">
        <v>665</v>
      </c>
      <c r="D131" s="52" t="s">
        <v>258</v>
      </c>
      <c r="E131" s="51">
        <v>0.25900000000000001</v>
      </c>
      <c r="F131" s="51">
        <v>0.20100000000000001</v>
      </c>
      <c r="G131" s="51">
        <v>5.8000000000000003E-2</v>
      </c>
      <c r="H131" s="52" t="s">
        <v>662</v>
      </c>
      <c r="I131" s="52" t="s">
        <v>266</v>
      </c>
      <c r="J131" s="51" t="s">
        <v>663</v>
      </c>
    </row>
    <row r="132" spans="1:10" ht="22.5" x14ac:dyDescent="0.15">
      <c r="A132" s="53"/>
      <c r="B132" s="52"/>
      <c r="C132" s="52" t="s">
        <v>666</v>
      </c>
      <c r="D132" s="52" t="s">
        <v>258</v>
      </c>
      <c r="E132" s="51">
        <v>0.11</v>
      </c>
      <c r="F132" s="51">
        <v>8.5999999999999993E-2</v>
      </c>
      <c r="G132" s="51">
        <v>2.4E-2</v>
      </c>
      <c r="H132" s="52" t="s">
        <v>662</v>
      </c>
      <c r="I132" s="52" t="s">
        <v>268</v>
      </c>
      <c r="J132" s="51" t="s">
        <v>663</v>
      </c>
    </row>
    <row r="133" spans="1:10" ht="45" x14ac:dyDescent="0.15">
      <c r="A133" s="53"/>
      <c r="B133" s="52"/>
      <c r="C133" s="52" t="s">
        <v>305</v>
      </c>
      <c r="D133" s="52" t="s">
        <v>258</v>
      </c>
      <c r="E133" s="51">
        <v>8.2000000000000003E-2</v>
      </c>
      <c r="F133" s="51">
        <v>6.4000000000000001E-2</v>
      </c>
      <c r="G133" s="51">
        <v>1.7999999999999999E-2</v>
      </c>
      <c r="H133" s="52" t="s">
        <v>662</v>
      </c>
      <c r="I133" s="52" t="s">
        <v>270</v>
      </c>
      <c r="J133" s="51" t="s">
        <v>663</v>
      </c>
    </row>
    <row r="134" spans="1:10" ht="22.5" x14ac:dyDescent="0.15">
      <c r="A134" s="53"/>
      <c r="B134" s="52"/>
      <c r="C134" s="52" t="s">
        <v>271</v>
      </c>
      <c r="D134" s="52" t="s">
        <v>258</v>
      </c>
      <c r="E134" s="51">
        <v>7.9000000000000001E-2</v>
      </c>
      <c r="F134" s="51">
        <v>6.0999999999999999E-2</v>
      </c>
      <c r="G134" s="51">
        <v>1.7999999999999999E-2</v>
      </c>
      <c r="H134" s="52" t="s">
        <v>662</v>
      </c>
      <c r="I134" s="52" t="s">
        <v>272</v>
      </c>
      <c r="J134" s="51" t="s">
        <v>663</v>
      </c>
    </row>
    <row r="135" spans="1:10" ht="22.5" x14ac:dyDescent="0.15">
      <c r="A135" s="53"/>
      <c r="B135" s="52" t="s">
        <v>222</v>
      </c>
      <c r="C135" s="52" t="s">
        <v>30</v>
      </c>
      <c r="D135" s="52" t="s">
        <v>258</v>
      </c>
      <c r="E135" s="51">
        <v>1.7999999999999999E-2</v>
      </c>
      <c r="F135" s="51">
        <v>1.4E-2</v>
      </c>
      <c r="G135" s="51">
        <v>4.0000000000000001E-3</v>
      </c>
      <c r="H135" s="52" t="s">
        <v>667</v>
      </c>
      <c r="I135" s="52" t="s">
        <v>668</v>
      </c>
      <c r="J135" s="51" t="s">
        <v>663</v>
      </c>
    </row>
    <row r="136" spans="1:10" ht="22.5" x14ac:dyDescent="0.15">
      <c r="A136" s="53"/>
      <c r="B136" s="52"/>
      <c r="C136" s="52" t="s">
        <v>226</v>
      </c>
      <c r="D136" s="52" t="s">
        <v>258</v>
      </c>
      <c r="E136" s="51">
        <v>0.01</v>
      </c>
      <c r="F136" s="51">
        <v>0</v>
      </c>
      <c r="G136" s="51">
        <v>0.01</v>
      </c>
      <c r="H136" s="52" t="s">
        <v>667</v>
      </c>
      <c r="I136" s="52" t="s">
        <v>668</v>
      </c>
      <c r="J136" s="51" t="s">
        <v>663</v>
      </c>
    </row>
    <row r="137" spans="1:10" ht="22.5" x14ac:dyDescent="0.15">
      <c r="A137" s="53"/>
      <c r="B137" s="52"/>
      <c r="C137" s="52" t="s">
        <v>182</v>
      </c>
      <c r="D137" s="52" t="s">
        <v>258</v>
      </c>
      <c r="E137" s="51">
        <v>1.2E-2</v>
      </c>
      <c r="F137" s="51">
        <v>3.0000000000000001E-3</v>
      </c>
      <c r="G137" s="51">
        <v>8.9999999999999993E-3</v>
      </c>
      <c r="H137" s="52" t="s">
        <v>669</v>
      </c>
      <c r="I137" s="52" t="s">
        <v>670</v>
      </c>
      <c r="J137" s="51" t="s">
        <v>663</v>
      </c>
    </row>
    <row r="138" spans="1:10" ht="56.25" x14ac:dyDescent="0.15">
      <c r="A138" s="53"/>
      <c r="B138" s="52" t="s">
        <v>277</v>
      </c>
      <c r="C138" s="52" t="s">
        <v>278</v>
      </c>
      <c r="D138" s="52" t="s">
        <v>258</v>
      </c>
      <c r="E138" s="51">
        <v>4.1000000000000002E-2</v>
      </c>
      <c r="F138" s="51">
        <v>3.2000000000000001E-2</v>
      </c>
      <c r="G138" s="51">
        <v>8.9999999999999993E-3</v>
      </c>
      <c r="H138" s="52" t="s">
        <v>671</v>
      </c>
      <c r="I138" s="52" t="s">
        <v>672</v>
      </c>
      <c r="J138" s="51" t="s">
        <v>663</v>
      </c>
    </row>
    <row r="139" spans="1:10" ht="67.5" x14ac:dyDescent="0.15">
      <c r="A139" s="53"/>
      <c r="B139" s="52"/>
      <c r="C139" s="52" t="s">
        <v>281</v>
      </c>
      <c r="D139" s="52" t="s">
        <v>258</v>
      </c>
      <c r="E139" s="51">
        <v>0.03</v>
      </c>
      <c r="F139" s="51">
        <v>2.3E-2</v>
      </c>
      <c r="G139" s="51">
        <v>7.0000000000000001E-3</v>
      </c>
      <c r="H139" s="52" t="s">
        <v>673</v>
      </c>
      <c r="I139" s="52" t="s">
        <v>674</v>
      </c>
      <c r="J139" s="51" t="s">
        <v>663</v>
      </c>
    </row>
    <row r="140" spans="1:10" ht="67.5" x14ac:dyDescent="0.15">
      <c r="A140" s="53"/>
      <c r="B140" s="52"/>
      <c r="C140" s="52" t="s">
        <v>283</v>
      </c>
      <c r="D140" s="52" t="s">
        <v>258</v>
      </c>
      <c r="E140" s="51">
        <v>2.1000000000000001E-2</v>
      </c>
      <c r="F140" s="51">
        <v>1.6E-2</v>
      </c>
      <c r="G140" s="51">
        <v>5.0000000000000001E-3</v>
      </c>
      <c r="H140" s="52" t="s">
        <v>673</v>
      </c>
      <c r="I140" s="52" t="s">
        <v>675</v>
      </c>
      <c r="J140" s="51" t="s">
        <v>663</v>
      </c>
    </row>
    <row r="141" spans="1:10" ht="22.5" x14ac:dyDescent="0.15">
      <c r="A141" s="53"/>
      <c r="B141" s="52" t="s">
        <v>287</v>
      </c>
      <c r="C141" s="52" t="s">
        <v>676</v>
      </c>
      <c r="D141" s="52" t="s">
        <v>258</v>
      </c>
      <c r="E141" s="51">
        <v>2.7E-2</v>
      </c>
      <c r="F141" s="51">
        <v>2.1999999999999999E-2</v>
      </c>
      <c r="G141" s="51">
        <v>5.0000000000000001E-3</v>
      </c>
      <c r="H141" s="52" t="s">
        <v>677</v>
      </c>
      <c r="I141" s="52" t="s">
        <v>678</v>
      </c>
      <c r="J141" s="51" t="s">
        <v>663</v>
      </c>
    </row>
    <row r="142" spans="1:10" ht="22.5" x14ac:dyDescent="0.15">
      <c r="A142" s="53"/>
      <c r="B142" s="52"/>
      <c r="C142" s="52" t="s">
        <v>679</v>
      </c>
      <c r="D142" s="52" t="s">
        <v>258</v>
      </c>
      <c r="E142" s="51">
        <v>2.1000000000000001E-2</v>
      </c>
      <c r="F142" s="51">
        <v>1.7000000000000001E-2</v>
      </c>
      <c r="G142" s="51">
        <v>4.0000000000000001E-3</v>
      </c>
      <c r="H142" s="52" t="s">
        <v>677</v>
      </c>
      <c r="I142" s="52" t="s">
        <v>678</v>
      </c>
      <c r="J142" s="51" t="s">
        <v>663</v>
      </c>
    </row>
    <row r="143" spans="1:10" ht="33.75" x14ac:dyDescent="0.15">
      <c r="A143" s="53"/>
      <c r="B143" s="52"/>
      <c r="C143" s="52" t="s">
        <v>680</v>
      </c>
      <c r="D143" s="52" t="s">
        <v>258</v>
      </c>
      <c r="E143" s="51">
        <v>1.4999999999999999E-2</v>
      </c>
      <c r="F143" s="51">
        <v>1.2E-2</v>
      </c>
      <c r="G143" s="51">
        <v>3.0000000000000001E-3</v>
      </c>
      <c r="H143" s="52" t="s">
        <v>681</v>
      </c>
      <c r="I143" s="52" t="s">
        <v>682</v>
      </c>
      <c r="J143" s="51" t="s">
        <v>663</v>
      </c>
    </row>
    <row r="144" spans="1:10" ht="22.5" x14ac:dyDescent="0.15">
      <c r="A144" s="53" t="s">
        <v>299</v>
      </c>
      <c r="B144" s="52" t="s">
        <v>261</v>
      </c>
      <c r="C144" s="52" t="s">
        <v>300</v>
      </c>
      <c r="D144" s="52" t="s">
        <v>258</v>
      </c>
      <c r="E144" s="51">
        <v>0.2</v>
      </c>
      <c r="F144" s="51">
        <v>0.155</v>
      </c>
      <c r="G144" s="51">
        <v>4.4999999999999998E-2</v>
      </c>
      <c r="H144" s="52" t="s">
        <v>683</v>
      </c>
      <c r="I144" s="52" t="s">
        <v>302</v>
      </c>
      <c r="J144" s="51" t="s">
        <v>663</v>
      </c>
    </row>
    <row r="145" spans="1:10" ht="45" x14ac:dyDescent="0.15">
      <c r="A145" s="53"/>
      <c r="B145" s="52"/>
      <c r="C145" s="52" t="s">
        <v>303</v>
      </c>
      <c r="D145" s="52" t="s">
        <v>258</v>
      </c>
      <c r="E145" s="51">
        <v>0.11700000000000001</v>
      </c>
      <c r="F145" s="51">
        <v>9.0999999999999998E-2</v>
      </c>
      <c r="G145" s="51">
        <v>2.5999999999999999E-2</v>
      </c>
      <c r="H145" s="52" t="s">
        <v>683</v>
      </c>
      <c r="I145" s="52" t="s">
        <v>304</v>
      </c>
      <c r="J145" s="51" t="s">
        <v>663</v>
      </c>
    </row>
    <row r="146" spans="1:10" ht="45" x14ac:dyDescent="0.15">
      <c r="A146" s="53"/>
      <c r="B146" s="52"/>
      <c r="C146" s="52" t="s">
        <v>305</v>
      </c>
      <c r="D146" s="52" t="s">
        <v>258</v>
      </c>
      <c r="E146" s="51">
        <v>0.10199999999999999</v>
      </c>
      <c r="F146" s="51">
        <v>0.08</v>
      </c>
      <c r="G146" s="51">
        <v>2.1999999999999999E-2</v>
      </c>
      <c r="H146" s="52" t="s">
        <v>683</v>
      </c>
      <c r="I146" s="52" t="s">
        <v>304</v>
      </c>
      <c r="J146" s="51" t="s">
        <v>663</v>
      </c>
    </row>
    <row r="147" spans="1:10" ht="22.5" x14ac:dyDescent="0.15">
      <c r="A147" s="53"/>
      <c r="B147" s="52"/>
      <c r="C147" s="52" t="s">
        <v>271</v>
      </c>
      <c r="D147" s="52" t="s">
        <v>258</v>
      </c>
      <c r="E147" s="51">
        <v>9.2999999999999999E-2</v>
      </c>
      <c r="F147" s="51">
        <v>7.2999999999999995E-2</v>
      </c>
      <c r="G147" s="51">
        <v>0.02</v>
      </c>
      <c r="H147" s="52" t="s">
        <v>683</v>
      </c>
      <c r="I147" s="52" t="s">
        <v>684</v>
      </c>
      <c r="J147" s="51" t="s">
        <v>663</v>
      </c>
    </row>
    <row r="148" spans="1:10" ht="22.5" x14ac:dyDescent="0.15">
      <c r="A148" s="53"/>
      <c r="B148" s="52" t="s">
        <v>222</v>
      </c>
      <c r="C148" s="52" t="s">
        <v>30</v>
      </c>
      <c r="D148" s="52" t="s">
        <v>258</v>
      </c>
      <c r="E148" s="51">
        <v>0.03</v>
      </c>
      <c r="F148" s="51">
        <v>2.3E-2</v>
      </c>
      <c r="G148" s="51">
        <v>7.0000000000000001E-3</v>
      </c>
      <c r="H148" s="52" t="s">
        <v>685</v>
      </c>
      <c r="I148" s="52" t="s">
        <v>686</v>
      </c>
      <c r="J148" s="51" t="s">
        <v>663</v>
      </c>
    </row>
    <row r="149" spans="1:10" ht="22.5" x14ac:dyDescent="0.15">
      <c r="A149" s="53"/>
      <c r="B149" s="52"/>
      <c r="C149" s="52" t="s">
        <v>226</v>
      </c>
      <c r="D149" s="52" t="s">
        <v>258</v>
      </c>
      <c r="E149" s="51">
        <v>1.6E-2</v>
      </c>
      <c r="F149" s="51">
        <v>0</v>
      </c>
      <c r="G149" s="51">
        <v>1.6E-2</v>
      </c>
      <c r="H149" s="52" t="s">
        <v>685</v>
      </c>
      <c r="I149" s="52" t="s">
        <v>686</v>
      </c>
      <c r="J149" s="51" t="s">
        <v>663</v>
      </c>
    </row>
    <row r="150" spans="1:10" ht="22.5" x14ac:dyDescent="0.15">
      <c r="A150" s="53"/>
      <c r="B150" s="52"/>
      <c r="C150" s="52" t="s">
        <v>182</v>
      </c>
      <c r="D150" s="52" t="s">
        <v>258</v>
      </c>
      <c r="E150" s="51">
        <v>1.9E-2</v>
      </c>
      <c r="F150" s="51">
        <v>5.0000000000000001E-3</v>
      </c>
      <c r="G150" s="51">
        <v>1.4E-2</v>
      </c>
      <c r="H150" s="52" t="s">
        <v>669</v>
      </c>
      <c r="I150" s="52" t="s">
        <v>687</v>
      </c>
      <c r="J150" s="51" t="s">
        <v>663</v>
      </c>
    </row>
    <row r="151" spans="1:10" ht="33.75" x14ac:dyDescent="0.15">
      <c r="A151" s="53"/>
      <c r="B151" s="52" t="s">
        <v>277</v>
      </c>
      <c r="C151" s="52" t="s">
        <v>311</v>
      </c>
      <c r="D151" s="52" t="s">
        <v>258</v>
      </c>
      <c r="E151" s="51">
        <v>4.4999999999999998E-2</v>
      </c>
      <c r="F151" s="51">
        <v>3.5000000000000003E-2</v>
      </c>
      <c r="G151" s="51">
        <v>0.01</v>
      </c>
      <c r="H151" s="52" t="s">
        <v>688</v>
      </c>
      <c r="I151" s="52" t="s">
        <v>689</v>
      </c>
      <c r="J151" s="51" t="s">
        <v>663</v>
      </c>
    </row>
    <row r="152" spans="1:10" ht="45" x14ac:dyDescent="0.15">
      <c r="A152" s="53"/>
      <c r="B152" s="52"/>
      <c r="C152" s="52" t="s">
        <v>315</v>
      </c>
      <c r="D152" s="52" t="s">
        <v>690</v>
      </c>
      <c r="E152" s="51">
        <v>4.3999999999999997E-2</v>
      </c>
      <c r="F152" s="51">
        <v>3.4000000000000002E-2</v>
      </c>
      <c r="G152" s="51">
        <v>0.01</v>
      </c>
      <c r="H152" s="52" t="s">
        <v>688</v>
      </c>
      <c r="I152" s="52" t="s">
        <v>691</v>
      </c>
      <c r="J152" s="51" t="s">
        <v>663</v>
      </c>
    </row>
    <row r="153" spans="1:10" ht="33.75" x14ac:dyDescent="0.15">
      <c r="A153" s="53"/>
      <c r="B153" s="52"/>
      <c r="C153" s="52" t="s">
        <v>317</v>
      </c>
      <c r="D153" s="52" t="s">
        <v>258</v>
      </c>
      <c r="E153" s="51">
        <v>2.4E-2</v>
      </c>
      <c r="F153" s="51">
        <v>1.7999999999999999E-2</v>
      </c>
      <c r="G153" s="51">
        <v>6.0000000000000001E-3</v>
      </c>
      <c r="H153" s="52" t="s">
        <v>688</v>
      </c>
      <c r="I153" s="52" t="s">
        <v>691</v>
      </c>
      <c r="J153" s="51" t="s">
        <v>663</v>
      </c>
    </row>
    <row r="154" spans="1:10" ht="33.75" x14ac:dyDescent="0.15">
      <c r="A154" s="53"/>
      <c r="B154" s="52"/>
      <c r="C154" s="52" t="s">
        <v>318</v>
      </c>
      <c r="D154" s="52" t="s">
        <v>258</v>
      </c>
      <c r="E154" s="51">
        <v>1.7000000000000001E-2</v>
      </c>
      <c r="F154" s="51">
        <v>1.2999999999999999E-2</v>
      </c>
      <c r="G154" s="51">
        <v>4.0000000000000001E-3</v>
      </c>
      <c r="H154" s="52" t="s">
        <v>688</v>
      </c>
      <c r="I154" s="52" t="s">
        <v>691</v>
      </c>
      <c r="J154" s="51" t="s">
        <v>663</v>
      </c>
    </row>
    <row r="155" spans="1:10" ht="33.75" x14ac:dyDescent="0.15">
      <c r="A155" s="53"/>
      <c r="B155" s="52" t="s">
        <v>287</v>
      </c>
      <c r="C155" s="52" t="s">
        <v>692</v>
      </c>
      <c r="D155" s="52" t="s">
        <v>258</v>
      </c>
      <c r="E155" s="51">
        <v>3.5000000000000003E-2</v>
      </c>
      <c r="F155" s="51">
        <v>2.7E-2</v>
      </c>
      <c r="G155" s="51">
        <v>8.0000000000000002E-3</v>
      </c>
      <c r="H155" s="52" t="s">
        <v>693</v>
      </c>
      <c r="I155" s="52" t="s">
        <v>694</v>
      </c>
      <c r="J155" s="51" t="s">
        <v>663</v>
      </c>
    </row>
    <row r="156" spans="1:10" ht="45" x14ac:dyDescent="0.15">
      <c r="A156" s="53"/>
      <c r="B156" s="52"/>
      <c r="C156" s="52" t="s">
        <v>695</v>
      </c>
      <c r="D156" s="52" t="s">
        <v>258</v>
      </c>
      <c r="E156" s="51">
        <v>2.1000000000000001E-2</v>
      </c>
      <c r="F156" s="51">
        <v>1.6E-2</v>
      </c>
      <c r="G156" s="51">
        <v>5.0000000000000001E-3</v>
      </c>
      <c r="H156" s="52" t="s">
        <v>693</v>
      </c>
      <c r="I156" s="52" t="s">
        <v>696</v>
      </c>
      <c r="J156" s="51" t="s">
        <v>663</v>
      </c>
    </row>
    <row r="157" spans="1:10" ht="45" x14ac:dyDescent="0.15">
      <c r="A157" s="53"/>
      <c r="B157" s="52"/>
      <c r="C157" s="52" t="s">
        <v>697</v>
      </c>
      <c r="D157" s="52" t="s">
        <v>258</v>
      </c>
      <c r="E157" s="51">
        <v>1.4999999999999999E-2</v>
      </c>
      <c r="F157" s="51">
        <v>1.2E-2</v>
      </c>
      <c r="G157" s="51">
        <v>3.0000000000000001E-3</v>
      </c>
      <c r="H157" s="52" t="s">
        <v>693</v>
      </c>
      <c r="I157" s="52" t="s">
        <v>694</v>
      </c>
      <c r="J157" s="51" t="s">
        <v>663</v>
      </c>
    </row>
    <row r="158" spans="1:10" ht="22.5" customHeight="1" x14ac:dyDescent="0.15">
      <c r="A158" s="182" t="s">
        <v>698</v>
      </c>
      <c r="B158" s="183"/>
      <c r="C158" s="183"/>
      <c r="D158" s="183"/>
      <c r="E158" s="183"/>
      <c r="F158" s="183"/>
      <c r="G158" s="183"/>
      <c r="H158" s="183"/>
      <c r="I158" s="183"/>
      <c r="J158" s="184"/>
    </row>
    <row r="159" spans="1:10" ht="45" x14ac:dyDescent="0.15">
      <c r="A159" s="53"/>
      <c r="B159" s="51" t="s">
        <v>333</v>
      </c>
      <c r="C159" s="51"/>
      <c r="D159" s="51" t="s">
        <v>40</v>
      </c>
      <c r="E159" s="51">
        <v>1810</v>
      </c>
      <c r="F159" s="51"/>
      <c r="G159" s="51"/>
      <c r="H159" s="52" t="s">
        <v>327</v>
      </c>
      <c r="I159" s="52" t="s">
        <v>699</v>
      </c>
      <c r="J159" s="51" t="s">
        <v>67</v>
      </c>
    </row>
    <row r="160" spans="1:10" ht="45" x14ac:dyDescent="0.15">
      <c r="A160" s="53"/>
      <c r="B160" s="51" t="s">
        <v>337</v>
      </c>
      <c r="C160" s="51"/>
      <c r="D160" s="51" t="s">
        <v>40</v>
      </c>
      <c r="E160" s="51">
        <v>1430</v>
      </c>
      <c r="F160" s="51"/>
      <c r="G160" s="51"/>
      <c r="H160" s="52" t="s">
        <v>327</v>
      </c>
      <c r="I160" s="52" t="s">
        <v>699</v>
      </c>
      <c r="J160" s="51" t="s">
        <v>67</v>
      </c>
    </row>
    <row r="161" spans="1:13" ht="45" x14ac:dyDescent="0.15">
      <c r="A161" s="53"/>
      <c r="B161" s="51" t="s">
        <v>336</v>
      </c>
      <c r="C161" s="51"/>
      <c r="D161" s="51" t="s">
        <v>40</v>
      </c>
      <c r="E161" s="51">
        <v>3500</v>
      </c>
      <c r="F161" s="51"/>
      <c r="G161" s="51"/>
      <c r="H161" s="52" t="s">
        <v>327</v>
      </c>
      <c r="I161" s="52" t="s">
        <v>699</v>
      </c>
      <c r="J161" s="51" t="s">
        <v>67</v>
      </c>
    </row>
    <row r="162" spans="1:13" ht="45" x14ac:dyDescent="0.15">
      <c r="A162" s="53"/>
      <c r="B162" s="51" t="s">
        <v>338</v>
      </c>
      <c r="C162" s="51"/>
      <c r="D162" s="51" t="s">
        <v>40</v>
      </c>
      <c r="E162" s="51">
        <v>4470</v>
      </c>
      <c r="F162" s="51"/>
      <c r="G162" s="51"/>
      <c r="H162" s="52" t="s">
        <v>327</v>
      </c>
      <c r="I162" s="52" t="s">
        <v>699</v>
      </c>
      <c r="J162" s="51" t="s">
        <v>67</v>
      </c>
    </row>
    <row r="163" spans="1:13" ht="45" x14ac:dyDescent="0.15">
      <c r="A163" s="53"/>
      <c r="B163" s="51" t="s">
        <v>335</v>
      </c>
      <c r="C163" s="51"/>
      <c r="D163" s="51" t="s">
        <v>40</v>
      </c>
      <c r="E163" s="51">
        <v>675</v>
      </c>
      <c r="F163" s="51"/>
      <c r="G163" s="51"/>
      <c r="H163" s="52" t="s">
        <v>327</v>
      </c>
      <c r="I163" s="52" t="s">
        <v>699</v>
      </c>
      <c r="J163" s="51" t="s">
        <v>67</v>
      </c>
    </row>
    <row r="164" spans="1:13" ht="67.5" x14ac:dyDescent="0.15">
      <c r="A164" s="53"/>
      <c r="B164" s="51" t="s">
        <v>342</v>
      </c>
      <c r="C164" s="52" t="s">
        <v>343</v>
      </c>
      <c r="D164" s="51" t="s">
        <v>40</v>
      </c>
      <c r="E164" s="51">
        <v>3922</v>
      </c>
      <c r="F164" s="51"/>
      <c r="G164" s="51"/>
      <c r="H164" s="52" t="s">
        <v>327</v>
      </c>
      <c r="I164" s="52" t="s">
        <v>699</v>
      </c>
      <c r="J164" s="51" t="s">
        <v>67</v>
      </c>
    </row>
    <row r="165" spans="1:13" ht="45" x14ac:dyDescent="0.15">
      <c r="A165" s="53"/>
      <c r="B165" s="51" t="s">
        <v>369</v>
      </c>
      <c r="C165" s="52" t="s">
        <v>370</v>
      </c>
      <c r="D165" s="51" t="s">
        <v>40</v>
      </c>
      <c r="E165" s="51">
        <v>3985</v>
      </c>
      <c r="F165" s="51"/>
      <c r="G165" s="51"/>
      <c r="H165" s="52" t="s">
        <v>327</v>
      </c>
      <c r="I165" s="52" t="s">
        <v>699</v>
      </c>
      <c r="J165" s="51" t="s">
        <v>67</v>
      </c>
    </row>
    <row r="166" spans="1:13" ht="56.25" x14ac:dyDescent="0.15">
      <c r="A166" s="53"/>
      <c r="B166" s="51" t="s">
        <v>347</v>
      </c>
      <c r="C166" s="52" t="s">
        <v>348</v>
      </c>
      <c r="D166" s="51" t="s">
        <v>40</v>
      </c>
      <c r="E166" s="51">
        <v>1774</v>
      </c>
      <c r="F166" s="51"/>
      <c r="G166" s="51"/>
      <c r="H166" s="52" t="s">
        <v>327</v>
      </c>
      <c r="I166" s="52" t="s">
        <v>699</v>
      </c>
      <c r="J166" s="51" t="s">
        <v>67</v>
      </c>
    </row>
    <row r="167" spans="1:13" ht="45" x14ac:dyDescent="0.15">
      <c r="A167" s="53"/>
      <c r="B167" s="51" t="s">
        <v>351</v>
      </c>
      <c r="C167" s="52" t="s">
        <v>352</v>
      </c>
      <c r="D167" s="51" t="s">
        <v>40</v>
      </c>
      <c r="E167" s="51">
        <v>2088</v>
      </c>
      <c r="F167" s="51"/>
      <c r="G167" s="51"/>
      <c r="H167" s="52" t="s">
        <v>327</v>
      </c>
      <c r="I167" s="52" t="s">
        <v>699</v>
      </c>
      <c r="J167" s="51" t="s">
        <v>67</v>
      </c>
    </row>
    <row r="168" spans="1:13" ht="67.5" x14ac:dyDescent="0.15">
      <c r="A168" s="53"/>
      <c r="B168" s="51" t="s">
        <v>353</v>
      </c>
      <c r="C168" s="52" t="s">
        <v>354</v>
      </c>
      <c r="D168" s="51" t="s">
        <v>40</v>
      </c>
      <c r="E168" s="51">
        <v>2346</v>
      </c>
      <c r="F168" s="51"/>
      <c r="G168" s="51"/>
      <c r="H168" s="52" t="s">
        <v>327</v>
      </c>
      <c r="I168" s="52" t="s">
        <v>699</v>
      </c>
      <c r="J168" s="51" t="s">
        <v>517</v>
      </c>
    </row>
    <row r="169" spans="1:13" ht="67.5" x14ac:dyDescent="0.15">
      <c r="A169" s="53"/>
      <c r="B169" s="51" t="s">
        <v>355</v>
      </c>
      <c r="C169" s="52" t="s">
        <v>356</v>
      </c>
      <c r="D169" s="51" t="s">
        <v>40</v>
      </c>
      <c r="E169" s="51">
        <v>2729</v>
      </c>
      <c r="F169" s="51"/>
      <c r="G169" s="51"/>
      <c r="H169" s="52" t="s">
        <v>327</v>
      </c>
      <c r="I169" s="52" t="s">
        <v>699</v>
      </c>
      <c r="J169" s="51" t="s">
        <v>67</v>
      </c>
    </row>
    <row r="170" spans="1:13" ht="45" x14ac:dyDescent="0.15">
      <c r="A170" s="53"/>
      <c r="B170" s="51" t="s">
        <v>330</v>
      </c>
      <c r="C170" s="52"/>
      <c r="D170" s="51" t="s">
        <v>40</v>
      </c>
      <c r="E170" s="51">
        <v>4</v>
      </c>
      <c r="F170" s="51"/>
      <c r="G170" s="51"/>
      <c r="H170" s="52" t="s">
        <v>327</v>
      </c>
      <c r="I170" s="52" t="s">
        <v>699</v>
      </c>
      <c r="J170" s="51" t="s">
        <v>117</v>
      </c>
    </row>
    <row r="171" spans="1:13" ht="45" x14ac:dyDescent="0.15">
      <c r="A171" s="53"/>
      <c r="B171" s="51" t="s">
        <v>332</v>
      </c>
      <c r="C171" s="52"/>
      <c r="D171" s="51" t="s">
        <v>40</v>
      </c>
      <c r="E171" s="51">
        <v>1</v>
      </c>
      <c r="F171" s="51"/>
      <c r="G171" s="51"/>
      <c r="H171" s="52" t="s">
        <v>327</v>
      </c>
      <c r="I171" s="52" t="s">
        <v>699</v>
      </c>
      <c r="J171" s="51" t="s">
        <v>117</v>
      </c>
    </row>
    <row r="172" spans="1:13" ht="45" x14ac:dyDescent="0.15">
      <c r="A172" s="53"/>
      <c r="B172" s="52" t="s">
        <v>528</v>
      </c>
      <c r="C172" s="52"/>
      <c r="D172" s="51" t="s">
        <v>40</v>
      </c>
      <c r="E172" s="51">
        <v>1</v>
      </c>
      <c r="F172" s="51"/>
      <c r="G172" s="51"/>
      <c r="H172" s="52" t="s">
        <v>327</v>
      </c>
      <c r="I172" s="52" t="s">
        <v>699</v>
      </c>
      <c r="J172" s="51" t="s">
        <v>117</v>
      </c>
    </row>
    <row r="173" spans="1:13" ht="131.25" customHeight="1" x14ac:dyDescent="0.15">
      <c r="A173" s="53"/>
      <c r="B173" s="51" t="s">
        <v>359</v>
      </c>
      <c r="C173" s="52" t="s">
        <v>360</v>
      </c>
      <c r="D173" s="51" t="s">
        <v>40</v>
      </c>
      <c r="E173" s="51">
        <v>1387</v>
      </c>
      <c r="F173" s="51"/>
      <c r="G173" s="51"/>
      <c r="H173" s="52" t="s">
        <v>327</v>
      </c>
      <c r="I173" s="52" t="s">
        <v>699</v>
      </c>
      <c r="J173" s="51" t="s">
        <v>117</v>
      </c>
      <c r="M173" s="2">
        <f>0.26*E163+0.26*E161+0.2*E170+0.21*E160+0.07*E171</f>
        <v>1386.6699999999998</v>
      </c>
    </row>
    <row r="174" spans="1:13" ht="117" customHeight="1" x14ac:dyDescent="0.15">
      <c r="A174" s="53"/>
      <c r="B174" s="51" t="s">
        <v>361</v>
      </c>
      <c r="C174" s="52" t="s">
        <v>362</v>
      </c>
      <c r="D174" s="51" t="s">
        <v>40</v>
      </c>
      <c r="E174" s="51">
        <v>1397</v>
      </c>
      <c r="F174" s="51"/>
      <c r="G174" s="51"/>
      <c r="H174" s="52" t="s">
        <v>327</v>
      </c>
      <c r="I174" s="52" t="s">
        <v>699</v>
      </c>
      <c r="J174" s="51" t="s">
        <v>117</v>
      </c>
      <c r="M174" s="2">
        <f>0.243*E163+0.247*E161+0.253*E170+0.257*E160</f>
        <v>1397.047</v>
      </c>
    </row>
    <row r="175" spans="1:13" ht="67.5" x14ac:dyDescent="0.15">
      <c r="A175" s="53"/>
      <c r="B175" s="51" t="s">
        <v>363</v>
      </c>
      <c r="C175" s="52" t="s">
        <v>364</v>
      </c>
      <c r="D175" s="51" t="s">
        <v>40</v>
      </c>
      <c r="E175" s="51">
        <v>601</v>
      </c>
      <c r="F175" s="51"/>
      <c r="G175" s="51"/>
      <c r="H175" s="52" t="s">
        <v>327</v>
      </c>
      <c r="I175" s="52" t="s">
        <v>699</v>
      </c>
      <c r="J175" s="51" t="s">
        <v>117</v>
      </c>
      <c r="M175" s="2">
        <f>0.42*E160+0.58*E171</f>
        <v>601.18000000000006</v>
      </c>
    </row>
    <row r="176" spans="1:13" ht="78.75" x14ac:dyDescent="0.15">
      <c r="A176" s="53"/>
      <c r="B176" s="51" t="s">
        <v>367</v>
      </c>
      <c r="C176" s="52" t="s">
        <v>368</v>
      </c>
      <c r="D176" s="51" t="s">
        <v>40</v>
      </c>
      <c r="E176" s="51">
        <v>698</v>
      </c>
      <c r="F176" s="51"/>
      <c r="G176" s="51"/>
      <c r="H176" s="52" t="s">
        <v>327</v>
      </c>
      <c r="I176" s="52" t="s">
        <v>699</v>
      </c>
      <c r="J176" s="51" t="s">
        <v>117</v>
      </c>
    </row>
    <row r="177" spans="1:10" ht="56.25" x14ac:dyDescent="0.15">
      <c r="A177" s="53"/>
      <c r="B177" s="51" t="s">
        <v>371</v>
      </c>
      <c r="C177" s="52" t="s">
        <v>372</v>
      </c>
      <c r="D177" s="51" t="s">
        <v>40</v>
      </c>
      <c r="E177" s="51">
        <v>631</v>
      </c>
      <c r="F177" s="51"/>
      <c r="G177" s="51"/>
      <c r="H177" s="52" t="s">
        <v>327</v>
      </c>
      <c r="I177" s="52" t="s">
        <v>699</v>
      </c>
      <c r="J177" s="51" t="s">
        <v>117</v>
      </c>
    </row>
    <row r="178" spans="1:10" x14ac:dyDescent="0.15">
      <c r="A178" s="78"/>
      <c r="B178"/>
      <c r="C178"/>
      <c r="D178"/>
      <c r="E178"/>
      <c r="F178"/>
      <c r="G178"/>
      <c r="H178" s="1"/>
      <c r="I178" s="1"/>
      <c r="J178"/>
    </row>
    <row r="179" spans="1:10" customFormat="1" x14ac:dyDescent="0.15">
      <c r="A179" t="s">
        <v>391</v>
      </c>
      <c r="B179" s="1"/>
      <c r="C179" s="1"/>
      <c r="D179" s="1"/>
      <c r="H179" s="1"/>
      <c r="I179" s="1"/>
    </row>
    <row r="180" spans="1:10" s="29" customFormat="1" ht="401.25" customHeight="1" x14ac:dyDescent="0.15">
      <c r="A180" s="204" t="s">
        <v>700</v>
      </c>
      <c r="B180" s="205"/>
      <c r="C180" s="205"/>
      <c r="D180" s="205"/>
      <c r="E180" s="205"/>
      <c r="F180" s="205"/>
      <c r="G180" s="205"/>
      <c r="H180" s="205"/>
      <c r="I180" s="205"/>
      <c r="J180" s="206"/>
    </row>
    <row r="181" spans="1:10" ht="71.25" customHeight="1" x14ac:dyDescent="0.15">
      <c r="A181" s="195" t="s">
        <v>701</v>
      </c>
      <c r="B181" s="196"/>
      <c r="C181" s="196"/>
      <c r="D181" s="196"/>
      <c r="E181" s="196"/>
      <c r="F181" s="196"/>
      <c r="G181" s="196"/>
      <c r="H181" s="196"/>
      <c r="I181" s="196"/>
      <c r="J181" s="197"/>
    </row>
  </sheetData>
  <mergeCells count="28">
    <mergeCell ref="B42:C42"/>
    <mergeCell ref="A3:J3"/>
    <mergeCell ref="A4:J4"/>
    <mergeCell ref="A5:J5"/>
    <mergeCell ref="B10:C10"/>
    <mergeCell ref="B13:C13"/>
    <mergeCell ref="B14:C14"/>
    <mergeCell ref="B15:C15"/>
    <mergeCell ref="B16:C16"/>
    <mergeCell ref="B18:C18"/>
    <mergeCell ref="B19:C19"/>
    <mergeCell ref="A30:J30"/>
    <mergeCell ref="A181:J181"/>
    <mergeCell ref="B65:C65"/>
    <mergeCell ref="B66:C66"/>
    <mergeCell ref="A68:J68"/>
    <mergeCell ref="A76:J76"/>
    <mergeCell ref="B78:C78"/>
    <mergeCell ref="B81:C81"/>
    <mergeCell ref="B82:C82"/>
    <mergeCell ref="A128:J128"/>
    <mergeCell ref="A158:J158"/>
    <mergeCell ref="A180:J180"/>
    <mergeCell ref="B55:C55"/>
    <mergeCell ref="B59:C59"/>
    <mergeCell ref="B60:C60"/>
    <mergeCell ref="B61:C61"/>
    <mergeCell ref="B62:C62"/>
  </mergeCells>
  <pageMargins left="0.70866141732283472" right="0.70866141732283472" top="0.74803149606299213" bottom="0.74803149606299213" header="0.31496062992125984" footer="0.31496062992125984"/>
  <pageSetup paperSize="9" scale="43" fitToHeight="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83"/>
  <sheetViews>
    <sheetView zoomScale="90" zoomScaleNormal="90" workbookViewId="0">
      <selection activeCell="A2" sqref="A2"/>
    </sheetView>
  </sheetViews>
  <sheetFormatPr defaultColWidth="9" defaultRowHeight="11.25" x14ac:dyDescent="0.15"/>
  <cols>
    <col min="1" max="1" width="21.625" style="35" customWidth="1"/>
    <col min="2" max="7" width="9" style="2"/>
    <col min="8" max="8" width="9" style="28"/>
    <col min="9" max="9" width="66.125" style="2" customWidth="1"/>
    <col min="10" max="10" width="9" style="2"/>
    <col min="11" max="11" width="1.75" style="2" customWidth="1"/>
    <col min="12" max="16384" width="9" style="2"/>
  </cols>
  <sheetData>
    <row r="1" spans="1:10" customFormat="1" ht="15.75" customHeight="1" x14ac:dyDescent="0.15">
      <c r="A1" s="31"/>
      <c r="B1" s="4"/>
      <c r="C1" s="4"/>
      <c r="D1" s="4"/>
      <c r="E1" s="4"/>
      <c r="F1" s="4"/>
      <c r="G1" s="4"/>
      <c r="H1" s="74"/>
      <c r="I1" s="5"/>
      <c r="J1" s="4"/>
    </row>
    <row r="2" spans="1:10" customFormat="1" ht="45" x14ac:dyDescent="0.15">
      <c r="A2" s="3" t="s">
        <v>0</v>
      </c>
      <c r="B2" s="3"/>
      <c r="C2" s="3"/>
      <c r="D2" s="3" t="s">
        <v>1</v>
      </c>
      <c r="E2" s="3" t="s">
        <v>2</v>
      </c>
      <c r="F2" s="3" t="s">
        <v>3</v>
      </c>
      <c r="G2" s="3" t="s">
        <v>4</v>
      </c>
      <c r="H2" s="40" t="s">
        <v>5</v>
      </c>
      <c r="I2" s="3" t="s">
        <v>6</v>
      </c>
      <c r="J2" s="3" t="s">
        <v>7</v>
      </c>
    </row>
    <row r="3" spans="1:10" customFormat="1" ht="13.5" customHeight="1" x14ac:dyDescent="0.15">
      <c r="A3" s="201"/>
      <c r="B3" s="202"/>
      <c r="C3" s="202"/>
      <c r="D3" s="202"/>
      <c r="E3" s="202"/>
      <c r="F3" s="202"/>
      <c r="G3" s="202"/>
      <c r="H3" s="202"/>
      <c r="I3" s="202"/>
      <c r="J3" s="203"/>
    </row>
    <row r="4" spans="1:10" s="70" customFormat="1" ht="150" customHeight="1" x14ac:dyDescent="0.15">
      <c r="A4" s="179" t="s">
        <v>702</v>
      </c>
      <c r="B4" s="180"/>
      <c r="C4" s="180"/>
      <c r="D4" s="180"/>
      <c r="E4" s="180"/>
      <c r="F4" s="180"/>
      <c r="G4" s="180"/>
      <c r="H4" s="180"/>
      <c r="I4" s="180"/>
      <c r="J4" s="181"/>
    </row>
    <row r="5" spans="1:10" ht="22.5" customHeight="1" x14ac:dyDescent="0.15">
      <c r="A5" s="182" t="s">
        <v>9</v>
      </c>
      <c r="B5" s="183"/>
      <c r="C5" s="183"/>
      <c r="D5" s="183"/>
      <c r="E5" s="183"/>
      <c r="F5" s="183"/>
      <c r="G5" s="183"/>
      <c r="H5" s="183"/>
      <c r="I5" s="183"/>
      <c r="J5" s="184"/>
    </row>
    <row r="6" spans="1:10" ht="22.5" x14ac:dyDescent="0.15">
      <c r="A6" s="53"/>
      <c r="B6" s="51" t="s">
        <v>577</v>
      </c>
      <c r="C6" s="51"/>
      <c r="D6" s="51" t="s">
        <v>12</v>
      </c>
      <c r="E6" s="51">
        <v>2.74</v>
      </c>
      <c r="F6" s="51">
        <v>2.2690000000000001</v>
      </c>
      <c r="G6" s="51">
        <v>0.47099999999999997</v>
      </c>
      <c r="H6" s="52" t="s">
        <v>101</v>
      </c>
      <c r="I6" s="52" t="s">
        <v>578</v>
      </c>
      <c r="J6" s="51"/>
    </row>
    <row r="7" spans="1:10" ht="45" x14ac:dyDescent="0.15">
      <c r="A7" s="53"/>
      <c r="B7" s="51" t="s">
        <v>579</v>
      </c>
      <c r="C7" s="51"/>
      <c r="D7" s="51" t="s">
        <v>12</v>
      </c>
      <c r="E7" s="51">
        <v>2.8</v>
      </c>
      <c r="F7" s="51">
        <v>2.2999999999999998</v>
      </c>
      <c r="G7" s="51">
        <v>0.5</v>
      </c>
      <c r="H7" s="52" t="s">
        <v>580</v>
      </c>
      <c r="I7" s="52" t="s">
        <v>581</v>
      </c>
      <c r="J7" s="51"/>
    </row>
    <row r="8" spans="1:10" x14ac:dyDescent="0.15">
      <c r="A8" s="53"/>
      <c r="B8" s="51" t="s">
        <v>582</v>
      </c>
      <c r="C8" s="51"/>
      <c r="D8" s="51" t="s">
        <v>12</v>
      </c>
      <c r="E8" s="51">
        <v>2.88</v>
      </c>
      <c r="F8" s="51">
        <v>2.42</v>
      </c>
      <c r="G8" s="51">
        <v>0.46</v>
      </c>
      <c r="H8" s="52" t="s">
        <v>580</v>
      </c>
      <c r="I8" s="52" t="s">
        <v>703</v>
      </c>
      <c r="J8" s="51"/>
    </row>
    <row r="9" spans="1:10" ht="146.25" x14ac:dyDescent="0.15">
      <c r="A9" s="53"/>
      <c r="B9" s="51" t="s">
        <v>184</v>
      </c>
      <c r="C9" s="51"/>
      <c r="D9" s="51" t="s">
        <v>12</v>
      </c>
      <c r="E9" s="51">
        <v>1.083</v>
      </c>
      <c r="F9" s="51">
        <v>0.373</v>
      </c>
      <c r="G9" s="51">
        <v>0.71</v>
      </c>
      <c r="H9" s="52" t="s">
        <v>101</v>
      </c>
      <c r="I9" s="52" t="s">
        <v>583</v>
      </c>
      <c r="J9" s="51"/>
    </row>
    <row r="10" spans="1:10" ht="146.25" x14ac:dyDescent="0.15">
      <c r="A10" s="53"/>
      <c r="B10" s="177" t="s">
        <v>23</v>
      </c>
      <c r="C10" s="178"/>
      <c r="D10" s="51" t="s">
        <v>12</v>
      </c>
      <c r="E10" s="51">
        <v>1.24</v>
      </c>
      <c r="F10" s="51">
        <v>0</v>
      </c>
      <c r="G10" s="51">
        <v>1.24</v>
      </c>
      <c r="H10" s="52" t="s">
        <v>580</v>
      </c>
      <c r="I10" s="52" t="s">
        <v>584</v>
      </c>
      <c r="J10" s="51"/>
    </row>
    <row r="11" spans="1:10" ht="135" x14ac:dyDescent="0.15">
      <c r="A11" s="53"/>
      <c r="B11" s="51" t="s">
        <v>585</v>
      </c>
      <c r="C11" s="51"/>
      <c r="D11" s="51" t="s">
        <v>12</v>
      </c>
      <c r="E11" s="51">
        <v>2.1859999999999999</v>
      </c>
      <c r="F11" s="51"/>
      <c r="G11" s="51"/>
      <c r="H11" s="52" t="s">
        <v>103</v>
      </c>
      <c r="I11" s="52" t="s">
        <v>586</v>
      </c>
      <c r="J11" s="51"/>
    </row>
    <row r="12" spans="1:10" ht="135" x14ac:dyDescent="0.15">
      <c r="A12" s="53"/>
      <c r="B12" s="51" t="s">
        <v>587</v>
      </c>
      <c r="C12" s="51"/>
      <c r="D12" s="51" t="s">
        <v>12</v>
      </c>
      <c r="E12" s="51">
        <v>1.39</v>
      </c>
      <c r="F12" s="51"/>
      <c r="G12" s="51"/>
      <c r="H12" s="52" t="s">
        <v>103</v>
      </c>
      <c r="I12" s="52" t="s">
        <v>586</v>
      </c>
      <c r="J12" s="51"/>
    </row>
    <row r="13" spans="1:10" ht="135" x14ac:dyDescent="0.15">
      <c r="A13" s="53"/>
      <c r="B13" s="186" t="s">
        <v>588</v>
      </c>
      <c r="C13" s="187"/>
      <c r="D13" s="51" t="s">
        <v>12</v>
      </c>
      <c r="E13" s="51">
        <v>0.91400000000000003</v>
      </c>
      <c r="F13" s="51"/>
      <c r="G13" s="51"/>
      <c r="H13" s="52" t="s">
        <v>103</v>
      </c>
      <c r="I13" s="52" t="s">
        <v>586</v>
      </c>
      <c r="J13" s="51"/>
    </row>
    <row r="14" spans="1:10" ht="22.5" x14ac:dyDescent="0.15">
      <c r="A14" s="53"/>
      <c r="B14" s="186" t="s">
        <v>589</v>
      </c>
      <c r="C14" s="187"/>
      <c r="D14" s="51" t="s">
        <v>12</v>
      </c>
      <c r="E14" s="51">
        <v>3.23</v>
      </c>
      <c r="F14" s="51">
        <v>2.6059999999999999</v>
      </c>
      <c r="G14" s="51">
        <v>0.624</v>
      </c>
      <c r="H14" s="52" t="s">
        <v>101</v>
      </c>
      <c r="I14" s="52" t="s">
        <v>590</v>
      </c>
      <c r="J14" s="51"/>
    </row>
    <row r="15" spans="1:10" ht="33.75" x14ac:dyDescent="0.15">
      <c r="A15" s="53"/>
      <c r="B15" s="186" t="s">
        <v>591</v>
      </c>
      <c r="C15" s="187"/>
      <c r="D15" s="51" t="s">
        <v>12</v>
      </c>
      <c r="E15" s="51">
        <v>3.2</v>
      </c>
      <c r="F15" s="51">
        <v>2.58</v>
      </c>
      <c r="G15" s="51">
        <v>0.62</v>
      </c>
      <c r="H15" s="52" t="s">
        <v>580</v>
      </c>
      <c r="I15" s="52" t="s">
        <v>592</v>
      </c>
      <c r="J15" s="51"/>
    </row>
    <row r="16" spans="1:10" x14ac:dyDescent="0.15">
      <c r="A16" s="53"/>
      <c r="B16" s="186" t="s">
        <v>593</v>
      </c>
      <c r="C16" s="187"/>
      <c r="D16" s="51" t="s">
        <v>12</v>
      </c>
      <c r="E16" s="51">
        <v>3.24</v>
      </c>
      <c r="F16" s="51">
        <v>2.67</v>
      </c>
      <c r="G16" s="51">
        <v>0.56999999999999995</v>
      </c>
      <c r="H16" s="52" t="s">
        <v>580</v>
      </c>
      <c r="I16" s="52" t="s">
        <v>594</v>
      </c>
      <c r="J16" s="51"/>
    </row>
    <row r="17" spans="1:10" ht="157.5" x14ac:dyDescent="0.15">
      <c r="A17" s="53"/>
      <c r="B17" s="51" t="s">
        <v>595</v>
      </c>
      <c r="C17" s="51"/>
      <c r="D17" s="51" t="s">
        <v>12</v>
      </c>
      <c r="E17" s="51">
        <v>3.1539999999999999</v>
      </c>
      <c r="F17" s="51">
        <v>2.4E-2</v>
      </c>
      <c r="G17" s="51">
        <v>3.13</v>
      </c>
      <c r="H17" s="52" t="s">
        <v>101</v>
      </c>
      <c r="I17" s="52" t="s">
        <v>596</v>
      </c>
      <c r="J17" s="51"/>
    </row>
    <row r="18" spans="1:10" ht="135" x14ac:dyDescent="0.15">
      <c r="A18" s="53"/>
      <c r="B18" s="186" t="s">
        <v>597</v>
      </c>
      <c r="C18" s="187"/>
      <c r="D18" s="51" t="s">
        <v>12</v>
      </c>
      <c r="E18" s="51">
        <v>1.92</v>
      </c>
      <c r="F18" s="51">
        <v>0</v>
      </c>
      <c r="G18" s="51">
        <v>1.92</v>
      </c>
      <c r="H18" s="52" t="s">
        <v>580</v>
      </c>
      <c r="I18" s="52" t="s">
        <v>598</v>
      </c>
      <c r="J18" s="51"/>
    </row>
    <row r="19" spans="1:10" ht="168.75" x14ac:dyDescent="0.15">
      <c r="A19" s="53"/>
      <c r="B19" s="186" t="s">
        <v>599</v>
      </c>
      <c r="C19" s="187"/>
      <c r="D19" s="51" t="s">
        <v>12</v>
      </c>
      <c r="E19" s="51">
        <v>0.34499999999999997</v>
      </c>
      <c r="F19" s="51">
        <v>0</v>
      </c>
      <c r="G19" s="51">
        <v>0.34499999999999997</v>
      </c>
      <c r="H19" s="52" t="s">
        <v>103</v>
      </c>
      <c r="I19" s="52" t="s">
        <v>600</v>
      </c>
      <c r="J19" s="51"/>
    </row>
    <row r="20" spans="1:10" ht="78.75" x14ac:dyDescent="0.15">
      <c r="A20" s="53"/>
      <c r="B20" s="51" t="s">
        <v>190</v>
      </c>
      <c r="C20" s="51"/>
      <c r="D20" s="51" t="s">
        <v>40</v>
      </c>
      <c r="E20" s="51">
        <v>12</v>
      </c>
      <c r="F20" s="51">
        <v>0</v>
      </c>
      <c r="G20" s="51">
        <v>12</v>
      </c>
      <c r="H20" s="52" t="s">
        <v>191</v>
      </c>
      <c r="I20" s="52" t="s">
        <v>601</v>
      </c>
      <c r="J20" s="51" t="s">
        <v>602</v>
      </c>
    </row>
    <row r="21" spans="1:10" ht="78.75" x14ac:dyDescent="0.15">
      <c r="A21" s="53"/>
      <c r="B21" s="82" t="s">
        <v>53</v>
      </c>
      <c r="C21" s="82"/>
      <c r="D21" s="51" t="s">
        <v>40</v>
      </c>
      <c r="E21" s="51">
        <v>0.76</v>
      </c>
      <c r="F21" s="51">
        <v>0</v>
      </c>
      <c r="G21" s="51">
        <v>0.76</v>
      </c>
      <c r="H21" s="52" t="s">
        <v>191</v>
      </c>
      <c r="I21" s="52" t="s">
        <v>603</v>
      </c>
      <c r="J21" s="51" t="s">
        <v>602</v>
      </c>
    </row>
    <row r="22" spans="1:10" x14ac:dyDescent="0.15">
      <c r="A22" s="80"/>
      <c r="B22" s="51" t="s">
        <v>605</v>
      </c>
      <c r="C22" s="51"/>
      <c r="D22" s="81" t="s">
        <v>12</v>
      </c>
      <c r="E22" s="51">
        <v>1.806</v>
      </c>
      <c r="F22" s="51">
        <v>1.61</v>
      </c>
      <c r="G22" s="51">
        <v>0.19600000000000001</v>
      </c>
      <c r="H22" s="52" t="s">
        <v>101</v>
      </c>
      <c r="I22" s="52"/>
      <c r="J22" s="51"/>
    </row>
    <row r="23" spans="1:10" x14ac:dyDescent="0.15">
      <c r="A23" s="80"/>
      <c r="B23" s="51" t="s">
        <v>606</v>
      </c>
      <c r="C23" s="51"/>
      <c r="D23" s="81" t="s">
        <v>12</v>
      </c>
      <c r="E23" s="51">
        <v>1.9</v>
      </c>
      <c r="F23" s="51">
        <v>1.7</v>
      </c>
      <c r="G23" s="51">
        <v>0.2</v>
      </c>
      <c r="H23" s="52" t="s">
        <v>580</v>
      </c>
      <c r="I23" s="52"/>
      <c r="J23" s="51"/>
    </row>
    <row r="24" spans="1:10" x14ac:dyDescent="0.15">
      <c r="A24" s="80"/>
      <c r="B24" s="51" t="s">
        <v>46</v>
      </c>
      <c r="C24" s="51"/>
      <c r="D24" s="81" t="s">
        <v>40</v>
      </c>
      <c r="E24" s="51">
        <v>3.37</v>
      </c>
      <c r="F24" s="51">
        <v>2.7</v>
      </c>
      <c r="G24" s="51">
        <v>0.67</v>
      </c>
      <c r="H24" s="52" t="s">
        <v>580</v>
      </c>
      <c r="I24" s="52"/>
      <c r="J24" s="51"/>
    </row>
    <row r="25" spans="1:10" x14ac:dyDescent="0.15">
      <c r="A25" s="53"/>
      <c r="B25" s="83" t="s">
        <v>607</v>
      </c>
      <c r="C25" s="83"/>
      <c r="D25" s="51" t="s">
        <v>40</v>
      </c>
      <c r="E25" s="51">
        <v>2.7280000000000002</v>
      </c>
      <c r="F25" s="51">
        <v>2.234</v>
      </c>
      <c r="G25" s="51">
        <v>0.49399999999999999</v>
      </c>
      <c r="H25" s="52" t="s">
        <v>101</v>
      </c>
      <c r="I25" s="52"/>
      <c r="J25" s="51"/>
    </row>
    <row r="26" spans="1:10" ht="22.5" x14ac:dyDescent="0.15">
      <c r="A26" s="53"/>
      <c r="B26" s="51" t="s">
        <v>608</v>
      </c>
      <c r="C26" s="51"/>
      <c r="D26" s="51" t="s">
        <v>40</v>
      </c>
      <c r="E26" s="51">
        <v>3.07</v>
      </c>
      <c r="F26" s="51">
        <v>2.68</v>
      </c>
      <c r="G26" s="51">
        <v>0.39</v>
      </c>
      <c r="H26" s="52" t="s">
        <v>580</v>
      </c>
      <c r="I26" s="52" t="s">
        <v>609</v>
      </c>
      <c r="J26" s="51"/>
    </row>
    <row r="27" spans="1:10" ht="135" x14ac:dyDescent="0.15">
      <c r="A27" s="53"/>
      <c r="B27" s="51" t="s">
        <v>484</v>
      </c>
      <c r="C27" s="51"/>
      <c r="D27" s="51" t="s">
        <v>40</v>
      </c>
      <c r="E27" s="51">
        <v>1.0389999999999999</v>
      </c>
      <c r="F27" s="51">
        <v>4.4999999999999998E-2</v>
      </c>
      <c r="G27" s="51">
        <v>0.99399999999999999</v>
      </c>
      <c r="H27" s="52" t="s">
        <v>101</v>
      </c>
      <c r="I27" s="52" t="s">
        <v>610</v>
      </c>
      <c r="J27" s="51"/>
    </row>
    <row r="28" spans="1:10" x14ac:dyDescent="0.15">
      <c r="A28" s="53"/>
      <c r="B28" s="51" t="s">
        <v>611</v>
      </c>
      <c r="C28" s="51"/>
      <c r="D28" s="51" t="s">
        <v>12</v>
      </c>
      <c r="E28" s="51">
        <v>3.53</v>
      </c>
      <c r="F28" s="51">
        <v>2.92</v>
      </c>
      <c r="G28" s="51">
        <v>0.61</v>
      </c>
      <c r="H28" s="52" t="s">
        <v>580</v>
      </c>
      <c r="I28" s="52"/>
      <c r="J28" s="51"/>
    </row>
    <row r="29" spans="1:10" x14ac:dyDescent="0.15">
      <c r="A29" s="53"/>
      <c r="B29" s="51" t="s">
        <v>704</v>
      </c>
      <c r="C29" s="51"/>
      <c r="D29" s="51" t="s">
        <v>12</v>
      </c>
      <c r="E29" s="51">
        <v>3.49</v>
      </c>
      <c r="F29" s="51">
        <v>2.88</v>
      </c>
      <c r="G29" s="51">
        <v>0.61</v>
      </c>
      <c r="H29" s="52" t="s">
        <v>580</v>
      </c>
      <c r="I29" s="52"/>
      <c r="J29" s="51"/>
    </row>
    <row r="30" spans="1:10" x14ac:dyDescent="0.15">
      <c r="A30" s="53"/>
      <c r="B30" s="51" t="s">
        <v>613</v>
      </c>
      <c r="C30" s="51"/>
      <c r="D30" s="51" t="s">
        <v>12</v>
      </c>
      <c r="E30" s="51">
        <v>3.31</v>
      </c>
      <c r="F30" s="51">
        <v>3.05</v>
      </c>
      <c r="G30" s="51">
        <v>0.26</v>
      </c>
      <c r="H30" s="52" t="s">
        <v>580</v>
      </c>
      <c r="I30" s="52"/>
      <c r="J30" s="51"/>
    </row>
    <row r="31" spans="1:10" ht="22.5" customHeight="1" x14ac:dyDescent="0.15">
      <c r="A31" s="182" t="s">
        <v>64</v>
      </c>
      <c r="B31" s="183"/>
      <c r="C31" s="183"/>
      <c r="D31" s="183"/>
      <c r="E31" s="183"/>
      <c r="F31" s="183"/>
      <c r="G31" s="183"/>
      <c r="H31" s="183"/>
      <c r="I31" s="183"/>
      <c r="J31" s="184"/>
    </row>
    <row r="32" spans="1:10" x14ac:dyDescent="0.15">
      <c r="A32" s="53"/>
      <c r="B32" s="51" t="s">
        <v>409</v>
      </c>
      <c r="C32" s="51"/>
      <c r="D32" s="51" t="s">
        <v>12</v>
      </c>
      <c r="E32" s="51">
        <v>3.1850000000000001</v>
      </c>
      <c r="F32" s="51"/>
      <c r="G32" s="51"/>
      <c r="H32" s="52" t="s">
        <v>103</v>
      </c>
      <c r="I32" s="52"/>
      <c r="J32" s="51" t="s">
        <v>67</v>
      </c>
    </row>
    <row r="33" spans="1:10" x14ac:dyDescent="0.15">
      <c r="A33" s="53"/>
      <c r="B33" s="51" t="s">
        <v>65</v>
      </c>
      <c r="C33" s="51"/>
      <c r="D33" s="51" t="s">
        <v>40</v>
      </c>
      <c r="E33" s="51"/>
      <c r="F33" s="51">
        <v>3.13</v>
      </c>
      <c r="G33" s="51"/>
      <c r="H33" s="52" t="s">
        <v>66</v>
      </c>
      <c r="I33" s="52"/>
      <c r="J33" s="51" t="s">
        <v>67</v>
      </c>
    </row>
    <row r="34" spans="1:10" x14ac:dyDescent="0.15">
      <c r="A34" s="53"/>
      <c r="B34" s="51" t="s">
        <v>68</v>
      </c>
      <c r="C34" s="51"/>
      <c r="D34" s="51" t="s">
        <v>40</v>
      </c>
      <c r="E34" s="51"/>
      <c r="F34" s="51">
        <v>2.1179999999999999</v>
      </c>
      <c r="G34" s="51"/>
      <c r="H34" s="52" t="s">
        <v>66</v>
      </c>
      <c r="I34" s="52"/>
      <c r="J34" s="51" t="s">
        <v>67</v>
      </c>
    </row>
    <row r="35" spans="1:10" x14ac:dyDescent="0.15">
      <c r="A35" s="53"/>
      <c r="B35" s="51" t="s">
        <v>69</v>
      </c>
      <c r="C35" s="51"/>
      <c r="D35" s="51" t="s">
        <v>40</v>
      </c>
      <c r="E35" s="51"/>
      <c r="F35" s="51">
        <v>2.8250000000000002</v>
      </c>
      <c r="G35" s="51"/>
      <c r="H35" s="52" t="s">
        <v>66</v>
      </c>
      <c r="I35" s="52"/>
      <c r="J35" s="51" t="s">
        <v>67</v>
      </c>
    </row>
    <row r="36" spans="1:10" x14ac:dyDescent="0.15">
      <c r="A36" s="53"/>
      <c r="B36" s="51" t="s">
        <v>70</v>
      </c>
      <c r="C36" s="51"/>
      <c r="D36" s="51" t="s">
        <v>40</v>
      </c>
      <c r="E36" s="51"/>
      <c r="F36" s="51">
        <v>3.0990000000000002</v>
      </c>
      <c r="G36" s="51"/>
      <c r="H36" s="52" t="s">
        <v>66</v>
      </c>
      <c r="I36" s="52"/>
      <c r="J36" s="51" t="s">
        <v>67</v>
      </c>
    </row>
    <row r="37" spans="1:10" x14ac:dyDescent="0.15">
      <c r="A37" s="53"/>
      <c r="B37" s="51" t="s">
        <v>71</v>
      </c>
      <c r="C37" s="51"/>
      <c r="D37" s="51" t="s">
        <v>40</v>
      </c>
      <c r="E37" s="51"/>
      <c r="F37" s="51">
        <v>2.7930000000000001</v>
      </c>
      <c r="G37" s="51"/>
      <c r="H37" s="52" t="s">
        <v>66</v>
      </c>
      <c r="I37" s="52"/>
      <c r="J37" s="51" t="s">
        <v>67</v>
      </c>
    </row>
    <row r="38" spans="1:10" x14ac:dyDescent="0.15">
      <c r="A38" s="53"/>
      <c r="B38" s="51" t="s">
        <v>72</v>
      </c>
      <c r="C38" s="51"/>
      <c r="D38" s="51" t="s">
        <v>40</v>
      </c>
      <c r="E38" s="51"/>
      <c r="F38" s="51">
        <v>2.7839999999999998</v>
      </c>
      <c r="G38" s="51"/>
      <c r="H38" s="52" t="s">
        <v>66</v>
      </c>
      <c r="I38" s="52"/>
      <c r="J38" s="51" t="s">
        <v>67</v>
      </c>
    </row>
    <row r="39" spans="1:10" x14ac:dyDescent="0.15">
      <c r="A39" s="53"/>
      <c r="B39" s="51" t="s">
        <v>73</v>
      </c>
      <c r="C39" s="51"/>
      <c r="D39" s="51" t="s">
        <v>40</v>
      </c>
      <c r="E39" s="51"/>
      <c r="F39" s="51">
        <v>3.2250000000000001</v>
      </c>
      <c r="G39" s="51"/>
      <c r="H39" s="52" t="s">
        <v>66</v>
      </c>
      <c r="I39" s="52"/>
      <c r="J39" s="51" t="s">
        <v>67</v>
      </c>
    </row>
    <row r="40" spans="1:10" x14ac:dyDescent="0.15">
      <c r="A40" s="53"/>
      <c r="B40" s="51" t="s">
        <v>74</v>
      </c>
      <c r="C40" s="51"/>
      <c r="D40" s="51" t="s">
        <v>40</v>
      </c>
      <c r="E40" s="51"/>
      <c r="F40" s="51">
        <v>3.3809999999999998</v>
      </c>
      <c r="G40" s="51"/>
      <c r="H40" s="52" t="s">
        <v>66</v>
      </c>
      <c r="I40" s="52"/>
      <c r="J40" s="51" t="s">
        <v>67</v>
      </c>
    </row>
    <row r="41" spans="1:10" x14ac:dyDescent="0.15">
      <c r="A41" s="53"/>
      <c r="B41" s="51" t="s">
        <v>75</v>
      </c>
      <c r="C41" s="51"/>
      <c r="D41" s="51" t="s">
        <v>40</v>
      </c>
      <c r="E41" s="51"/>
      <c r="F41" s="51">
        <v>3.0350000000000001</v>
      </c>
      <c r="G41" s="51"/>
      <c r="H41" s="52" t="s">
        <v>66</v>
      </c>
      <c r="I41" s="52"/>
      <c r="J41" s="51" t="s">
        <v>67</v>
      </c>
    </row>
    <row r="42" spans="1:10" x14ac:dyDescent="0.15">
      <c r="A42" s="53"/>
      <c r="B42" s="51" t="s">
        <v>76</v>
      </c>
      <c r="C42" s="51"/>
      <c r="D42" s="51" t="s">
        <v>40</v>
      </c>
      <c r="E42" s="51"/>
      <c r="F42" s="51">
        <v>3.4319999999999999</v>
      </c>
      <c r="G42" s="51"/>
      <c r="H42" s="52" t="s">
        <v>66</v>
      </c>
      <c r="I42" s="52"/>
      <c r="J42" s="51" t="s">
        <v>67</v>
      </c>
    </row>
    <row r="43" spans="1:10" x14ac:dyDescent="0.15">
      <c r="A43" s="53"/>
      <c r="B43" s="186" t="s">
        <v>615</v>
      </c>
      <c r="C43" s="187"/>
      <c r="D43" s="51" t="s">
        <v>40</v>
      </c>
      <c r="E43" s="51"/>
      <c r="F43" s="51">
        <v>3.1520000000000001</v>
      </c>
      <c r="G43" s="51"/>
      <c r="H43" s="52" t="s">
        <v>66</v>
      </c>
      <c r="I43" s="52"/>
      <c r="J43" s="51" t="s">
        <v>67</v>
      </c>
    </row>
    <row r="44" spans="1:10" ht="67.5" x14ac:dyDescent="0.15">
      <c r="A44" s="53"/>
      <c r="B44" s="51" t="s">
        <v>78</v>
      </c>
      <c r="C44" s="51"/>
      <c r="D44" s="51" t="s">
        <v>40</v>
      </c>
      <c r="E44" s="51"/>
      <c r="F44" s="51">
        <v>3.028</v>
      </c>
      <c r="G44" s="51"/>
      <c r="H44" s="52" t="s">
        <v>66</v>
      </c>
      <c r="I44" s="52" t="s">
        <v>413</v>
      </c>
      <c r="J44" s="51" t="s">
        <v>67</v>
      </c>
    </row>
    <row r="45" spans="1:10" ht="67.5" x14ac:dyDescent="0.15">
      <c r="A45" s="53"/>
      <c r="B45" s="51" t="s">
        <v>80</v>
      </c>
      <c r="C45" s="51"/>
      <c r="D45" s="51" t="s">
        <v>40</v>
      </c>
      <c r="E45" s="51"/>
      <c r="F45" s="51">
        <v>2.82</v>
      </c>
      <c r="G45" s="51"/>
      <c r="H45" s="52" t="s">
        <v>66</v>
      </c>
      <c r="I45" s="52" t="s">
        <v>413</v>
      </c>
      <c r="J45" s="51" t="s">
        <v>67</v>
      </c>
    </row>
    <row r="46" spans="1:10" x14ac:dyDescent="0.15">
      <c r="A46" s="53"/>
      <c r="B46" s="51" t="s">
        <v>81</v>
      </c>
      <c r="C46" s="51"/>
      <c r="D46" s="51" t="s">
        <v>40</v>
      </c>
      <c r="E46" s="51"/>
      <c r="F46" s="51">
        <v>2.9470000000000001</v>
      </c>
      <c r="G46" s="51"/>
      <c r="H46" s="52" t="s">
        <v>66</v>
      </c>
      <c r="I46" s="52"/>
      <c r="J46" s="51" t="s">
        <v>67</v>
      </c>
    </row>
    <row r="47" spans="1:10" x14ac:dyDescent="0.15">
      <c r="A47" s="53"/>
      <c r="B47" s="51" t="s">
        <v>82</v>
      </c>
      <c r="C47" s="51"/>
      <c r="D47" s="51" t="s">
        <v>40</v>
      </c>
      <c r="E47" s="51"/>
      <c r="F47" s="51">
        <v>2.88</v>
      </c>
      <c r="G47" s="51"/>
      <c r="H47" s="52" t="s">
        <v>66</v>
      </c>
      <c r="I47" s="52"/>
      <c r="J47" s="51" t="s">
        <v>67</v>
      </c>
    </row>
    <row r="48" spans="1:10" x14ac:dyDescent="0.15">
      <c r="A48" s="53"/>
      <c r="B48" s="51" t="s">
        <v>83</v>
      </c>
      <c r="C48" s="51"/>
      <c r="D48" s="51" t="s">
        <v>40</v>
      </c>
      <c r="E48" s="51"/>
      <c r="F48" s="51">
        <v>2.6880000000000002</v>
      </c>
      <c r="G48" s="51"/>
      <c r="H48" s="52" t="s">
        <v>66</v>
      </c>
      <c r="I48" s="52"/>
      <c r="J48" s="51" t="s">
        <v>67</v>
      </c>
    </row>
    <row r="49" spans="1:10" x14ac:dyDescent="0.15">
      <c r="A49" s="53"/>
      <c r="B49" s="51" t="s">
        <v>414</v>
      </c>
      <c r="C49" s="51"/>
      <c r="D49" s="51" t="s">
        <v>40</v>
      </c>
      <c r="E49" s="51"/>
      <c r="F49" s="51">
        <v>2.7280000000000002</v>
      </c>
      <c r="G49" s="51"/>
      <c r="H49" s="52" t="s">
        <v>66</v>
      </c>
      <c r="I49" s="52"/>
      <c r="J49" s="51" t="s">
        <v>67</v>
      </c>
    </row>
    <row r="50" spans="1:10" x14ac:dyDescent="0.15">
      <c r="A50" s="53"/>
      <c r="B50" s="51" t="s">
        <v>415</v>
      </c>
      <c r="C50" s="51"/>
      <c r="D50" s="51" t="s">
        <v>40</v>
      </c>
      <c r="E50" s="51"/>
      <c r="F50" s="51">
        <v>2.5680000000000001</v>
      </c>
      <c r="G50" s="51"/>
      <c r="H50" s="52" t="s">
        <v>66</v>
      </c>
      <c r="I50" s="52"/>
      <c r="J50" s="51" t="s">
        <v>67</v>
      </c>
    </row>
    <row r="51" spans="1:10" x14ac:dyDescent="0.15">
      <c r="A51" s="53"/>
      <c r="B51" s="51" t="s">
        <v>416</v>
      </c>
      <c r="C51" s="51"/>
      <c r="D51" s="51" t="s">
        <v>40</v>
      </c>
      <c r="E51" s="51"/>
      <c r="F51" s="51">
        <v>2.3679999999999999</v>
      </c>
      <c r="G51" s="51"/>
      <c r="H51" s="52" t="s">
        <v>66</v>
      </c>
      <c r="I51" s="52"/>
      <c r="J51" s="51" t="s">
        <v>117</v>
      </c>
    </row>
    <row r="52" spans="1:10" x14ac:dyDescent="0.15">
      <c r="A52" s="53"/>
      <c r="B52" s="51" t="s">
        <v>616</v>
      </c>
      <c r="C52" s="51"/>
      <c r="D52" s="51" t="s">
        <v>40</v>
      </c>
      <c r="E52" s="51"/>
      <c r="F52" s="51">
        <v>1.8160000000000001</v>
      </c>
      <c r="G52" s="51"/>
      <c r="H52" s="52" t="s">
        <v>66</v>
      </c>
      <c r="I52" s="52"/>
      <c r="J52" s="51" t="s">
        <v>67</v>
      </c>
    </row>
    <row r="53" spans="1:10" x14ac:dyDescent="0.15">
      <c r="A53" s="53"/>
      <c r="B53" s="51" t="s">
        <v>89</v>
      </c>
      <c r="C53" s="51"/>
      <c r="D53" s="51" t="s">
        <v>40</v>
      </c>
      <c r="E53" s="51"/>
      <c r="F53" s="51">
        <v>2.02</v>
      </c>
      <c r="G53" s="51"/>
      <c r="H53" s="52" t="s">
        <v>66</v>
      </c>
      <c r="I53" s="52"/>
      <c r="J53" s="51" t="s">
        <v>67</v>
      </c>
    </row>
    <row r="54" spans="1:10" x14ac:dyDescent="0.15">
      <c r="A54" s="53"/>
      <c r="B54" s="51" t="s">
        <v>418</v>
      </c>
      <c r="C54" s="51"/>
      <c r="D54" s="51" t="s">
        <v>40</v>
      </c>
      <c r="E54" s="51"/>
      <c r="F54" s="51">
        <v>0.95199999999999996</v>
      </c>
      <c r="G54" s="51"/>
      <c r="H54" s="52" t="s">
        <v>66</v>
      </c>
      <c r="I54" s="52"/>
      <c r="J54" s="51" t="s">
        <v>67</v>
      </c>
    </row>
    <row r="55" spans="1:10" x14ac:dyDescent="0.15">
      <c r="A55" s="53"/>
      <c r="B55" s="51" t="s">
        <v>91</v>
      </c>
      <c r="C55" s="51"/>
      <c r="D55" s="51" t="s">
        <v>40</v>
      </c>
      <c r="E55" s="51"/>
      <c r="F55" s="51">
        <v>1.0349999999999999</v>
      </c>
      <c r="G55" s="51"/>
      <c r="H55" s="52" t="s">
        <v>66</v>
      </c>
      <c r="I55" s="52"/>
      <c r="J55" s="51" t="s">
        <v>67</v>
      </c>
    </row>
    <row r="56" spans="1:10" x14ac:dyDescent="0.15">
      <c r="A56" s="53"/>
      <c r="B56" s="51" t="s">
        <v>419</v>
      </c>
      <c r="C56" s="51"/>
      <c r="D56" s="51" t="s">
        <v>40</v>
      </c>
      <c r="E56" s="51"/>
      <c r="F56" s="51">
        <v>2.0179999999999998</v>
      </c>
      <c r="G56" s="51"/>
      <c r="H56" s="52" t="s">
        <v>66</v>
      </c>
      <c r="I56" s="52"/>
      <c r="J56" s="51" t="s">
        <v>67</v>
      </c>
    </row>
    <row r="57" spans="1:10" ht="22.5" x14ac:dyDescent="0.15">
      <c r="A57" s="53"/>
      <c r="B57" s="51" t="s">
        <v>93</v>
      </c>
      <c r="C57" s="51"/>
      <c r="D57" s="51" t="s">
        <v>94</v>
      </c>
      <c r="E57" s="51">
        <v>1.89</v>
      </c>
      <c r="F57" s="51">
        <v>1.7909999999999999</v>
      </c>
      <c r="G57" s="51">
        <v>9.9000000000000005E-2</v>
      </c>
      <c r="H57" s="52" t="s">
        <v>533</v>
      </c>
      <c r="I57" s="52"/>
      <c r="J57" s="51" t="s">
        <v>517</v>
      </c>
    </row>
    <row r="58" spans="1:10" x14ac:dyDescent="0.15">
      <c r="A58" s="53"/>
      <c r="B58" s="51" t="s">
        <v>100</v>
      </c>
      <c r="C58" s="51"/>
      <c r="D58" s="51" t="s">
        <v>12</v>
      </c>
      <c r="E58" s="51">
        <v>1.7250000000000001</v>
      </c>
      <c r="F58" s="51">
        <v>1.53</v>
      </c>
      <c r="G58" s="51">
        <v>0.19500000000000001</v>
      </c>
      <c r="H58" s="52" t="s">
        <v>495</v>
      </c>
      <c r="I58" s="52"/>
      <c r="J58" s="51" t="s">
        <v>67</v>
      </c>
    </row>
    <row r="59" spans="1:10" ht="56.25" x14ac:dyDescent="0.15">
      <c r="A59" s="53"/>
      <c r="B59" s="51" t="s">
        <v>705</v>
      </c>
      <c r="C59" s="51"/>
      <c r="D59" s="51" t="s">
        <v>94</v>
      </c>
      <c r="E59" s="51">
        <v>0.39800000000000002</v>
      </c>
      <c r="F59" s="51">
        <v>0</v>
      </c>
      <c r="G59" s="51">
        <v>0.39800000000000002</v>
      </c>
      <c r="H59" s="52" t="s">
        <v>103</v>
      </c>
      <c r="I59" s="52" t="s">
        <v>706</v>
      </c>
      <c r="J59" s="51" t="s">
        <v>67</v>
      </c>
    </row>
    <row r="60" spans="1:10" ht="56.25" x14ac:dyDescent="0.15">
      <c r="A60" s="53"/>
      <c r="B60" s="51" t="s">
        <v>707</v>
      </c>
      <c r="C60" s="51"/>
      <c r="D60" s="51" t="s">
        <v>94</v>
      </c>
      <c r="E60" s="51">
        <v>1.26</v>
      </c>
      <c r="F60" s="51">
        <v>0</v>
      </c>
      <c r="G60" s="51">
        <v>1.26</v>
      </c>
      <c r="H60" s="52" t="s">
        <v>103</v>
      </c>
      <c r="I60" s="52" t="s">
        <v>706</v>
      </c>
      <c r="J60" s="51" t="s">
        <v>67</v>
      </c>
    </row>
    <row r="61" spans="1:10" ht="123.75" x14ac:dyDescent="0.15">
      <c r="A61" s="53" t="s">
        <v>112</v>
      </c>
      <c r="B61" s="51" t="s">
        <v>113</v>
      </c>
      <c r="C61" s="51"/>
      <c r="D61" s="51" t="s">
        <v>114</v>
      </c>
      <c r="E61" s="51">
        <v>6.2E-2</v>
      </c>
      <c r="F61" s="51">
        <v>8.9999999999999993E-3</v>
      </c>
      <c r="G61" s="51">
        <v>5.2999999999999999E-2</v>
      </c>
      <c r="H61" s="52" t="s">
        <v>115</v>
      </c>
      <c r="I61" s="52" t="s">
        <v>617</v>
      </c>
      <c r="J61" s="51" t="s">
        <v>117</v>
      </c>
    </row>
    <row r="62" spans="1:10" ht="90" x14ac:dyDescent="0.15">
      <c r="A62" s="53"/>
      <c r="B62" s="51" t="s">
        <v>118</v>
      </c>
      <c r="C62" s="51"/>
      <c r="D62" s="51" t="s">
        <v>114</v>
      </c>
      <c r="E62" s="51">
        <v>5.3999999999999999E-2</v>
      </c>
      <c r="F62" s="51">
        <v>8.9999999999999993E-3</v>
      </c>
      <c r="G62" s="51">
        <v>4.4999999999999998E-2</v>
      </c>
      <c r="H62" s="52" t="s">
        <v>115</v>
      </c>
      <c r="I62" s="52" t="s">
        <v>618</v>
      </c>
      <c r="J62" s="51" t="s">
        <v>117</v>
      </c>
    </row>
    <row r="63" spans="1:10" ht="101.25" x14ac:dyDescent="0.15">
      <c r="A63" s="53"/>
      <c r="B63" s="186" t="s">
        <v>120</v>
      </c>
      <c r="C63" s="187"/>
      <c r="D63" s="51" t="s">
        <v>114</v>
      </c>
      <c r="E63" s="51">
        <v>3.5000000000000003E-2</v>
      </c>
      <c r="F63" s="51">
        <v>6.0000000000000001E-3</v>
      </c>
      <c r="G63" s="51">
        <v>2.9000000000000001E-2</v>
      </c>
      <c r="H63" s="52" t="s">
        <v>115</v>
      </c>
      <c r="I63" s="52" t="s">
        <v>619</v>
      </c>
      <c r="J63" s="51" t="s">
        <v>117</v>
      </c>
    </row>
    <row r="64" spans="1:10" ht="90" x14ac:dyDescent="0.15">
      <c r="A64" s="53"/>
      <c r="B64" s="186" t="s">
        <v>122</v>
      </c>
      <c r="C64" s="187"/>
      <c r="D64" s="51" t="s">
        <v>114</v>
      </c>
      <c r="E64" s="51">
        <v>0.55600000000000005</v>
      </c>
      <c r="F64" s="51">
        <v>6.0000000000000001E-3</v>
      </c>
      <c r="G64" s="51">
        <v>0.55000000000000004</v>
      </c>
      <c r="H64" s="52" t="s">
        <v>115</v>
      </c>
      <c r="I64" s="52" t="s">
        <v>620</v>
      </c>
      <c r="J64" s="51" t="s">
        <v>117</v>
      </c>
    </row>
    <row r="65" spans="1:10" ht="90" x14ac:dyDescent="0.15">
      <c r="A65" s="53"/>
      <c r="B65" s="51" t="s">
        <v>124</v>
      </c>
      <c r="C65" s="51"/>
      <c r="D65" s="51" t="s">
        <v>114</v>
      </c>
      <c r="E65" s="51">
        <v>7.6999999999999999E-2</v>
      </c>
      <c r="F65" s="51">
        <v>8.9999999999999993E-3</v>
      </c>
      <c r="G65" s="51">
        <v>6.8000000000000005E-2</v>
      </c>
      <c r="H65" s="52" t="s">
        <v>115</v>
      </c>
      <c r="I65" s="52" t="s">
        <v>621</v>
      </c>
      <c r="J65" s="51" t="s">
        <v>117</v>
      </c>
    </row>
    <row r="66" spans="1:10" ht="22.5" customHeight="1" x14ac:dyDescent="0.15">
      <c r="A66" s="182" t="s">
        <v>126</v>
      </c>
      <c r="B66" s="183"/>
      <c r="C66" s="183"/>
      <c r="D66" s="183"/>
      <c r="E66" s="183"/>
      <c r="F66" s="183"/>
      <c r="G66" s="183"/>
      <c r="H66" s="183"/>
      <c r="I66" s="183"/>
      <c r="J66" s="184"/>
    </row>
    <row r="67" spans="1:10" ht="101.25" x14ac:dyDescent="0.15">
      <c r="A67" s="53"/>
      <c r="B67" s="51" t="s">
        <v>127</v>
      </c>
      <c r="C67" s="51"/>
      <c r="D67" s="51"/>
      <c r="E67" s="51" t="s">
        <v>128</v>
      </c>
      <c r="F67" s="51" t="s">
        <v>129</v>
      </c>
      <c r="G67" s="51">
        <v>5.2999999999999999E-2</v>
      </c>
      <c r="H67" s="52" t="s">
        <v>535</v>
      </c>
      <c r="I67" s="52" t="s">
        <v>708</v>
      </c>
      <c r="J67" s="51" t="s">
        <v>517</v>
      </c>
    </row>
    <row r="68" spans="1:10" ht="33.75" x14ac:dyDescent="0.15">
      <c r="A68" s="53"/>
      <c r="B68" s="51" t="s">
        <v>132</v>
      </c>
      <c r="C68" s="51"/>
      <c r="D68" s="51" t="s">
        <v>133</v>
      </c>
      <c r="E68" s="51">
        <v>0.64900000000000002</v>
      </c>
      <c r="F68" s="51">
        <v>0.57199999999999995</v>
      </c>
      <c r="G68" s="51">
        <v>7.6999999999999999E-2</v>
      </c>
      <c r="H68" s="52" t="s">
        <v>535</v>
      </c>
      <c r="I68" s="52" t="s">
        <v>709</v>
      </c>
      <c r="J68" s="51" t="s">
        <v>517</v>
      </c>
    </row>
    <row r="69" spans="1:10" ht="45" x14ac:dyDescent="0.15">
      <c r="A69" s="53"/>
      <c r="B69" s="51" t="s">
        <v>135</v>
      </c>
      <c r="C69" s="51"/>
      <c r="D69" s="51" t="s">
        <v>133</v>
      </c>
      <c r="E69" s="51">
        <v>0.41299999999999998</v>
      </c>
      <c r="F69" s="51">
        <v>0.36099999999999999</v>
      </c>
      <c r="G69" s="51">
        <v>5.2999999999999999E-2</v>
      </c>
      <c r="H69" s="52" t="s">
        <v>535</v>
      </c>
      <c r="I69" s="52" t="s">
        <v>710</v>
      </c>
      <c r="J69" s="51" t="s">
        <v>517</v>
      </c>
    </row>
    <row r="70" spans="1:10" ht="45" x14ac:dyDescent="0.15">
      <c r="A70" s="53"/>
      <c r="B70" s="51" t="s">
        <v>137</v>
      </c>
      <c r="C70" s="51"/>
      <c r="D70" s="51" t="s">
        <v>133</v>
      </c>
      <c r="E70" s="51">
        <v>0</v>
      </c>
      <c r="F70" s="51">
        <v>0</v>
      </c>
      <c r="G70" s="51">
        <v>0</v>
      </c>
      <c r="H70" s="52" t="s">
        <v>711</v>
      </c>
      <c r="I70" s="52" t="s">
        <v>712</v>
      </c>
      <c r="J70" s="51" t="s">
        <v>517</v>
      </c>
    </row>
    <row r="71" spans="1:10" ht="45" x14ac:dyDescent="0.15">
      <c r="A71" s="53"/>
      <c r="B71" s="51" t="s">
        <v>139</v>
      </c>
      <c r="C71" s="51"/>
      <c r="D71" s="51" t="s">
        <v>133</v>
      </c>
      <c r="E71" s="51">
        <v>0</v>
      </c>
      <c r="F71" s="51">
        <v>0</v>
      </c>
      <c r="G71" s="51">
        <v>0</v>
      </c>
      <c r="H71" s="52" t="s">
        <v>711</v>
      </c>
      <c r="I71" s="52" t="s">
        <v>713</v>
      </c>
      <c r="J71" s="51" t="s">
        <v>517</v>
      </c>
    </row>
    <row r="72" spans="1:10" ht="45" x14ac:dyDescent="0.15">
      <c r="A72" s="53"/>
      <c r="B72" s="51" t="s">
        <v>141</v>
      </c>
      <c r="C72" s="51"/>
      <c r="D72" s="51" t="s">
        <v>133</v>
      </c>
      <c r="E72" s="51">
        <v>0</v>
      </c>
      <c r="F72" s="51">
        <v>0</v>
      </c>
      <c r="G72" s="51">
        <v>0</v>
      </c>
      <c r="H72" s="52" t="s">
        <v>711</v>
      </c>
      <c r="I72" s="52" t="s">
        <v>714</v>
      </c>
      <c r="J72" s="51" t="s">
        <v>517</v>
      </c>
    </row>
    <row r="73" spans="1:10" ht="101.25" x14ac:dyDescent="0.15">
      <c r="A73" s="53"/>
      <c r="B73" s="51" t="s">
        <v>143</v>
      </c>
      <c r="C73" s="51"/>
      <c r="D73" s="51" t="s">
        <v>133</v>
      </c>
      <c r="E73" s="51">
        <v>7.4999999999999997E-2</v>
      </c>
      <c r="F73" s="51">
        <v>0</v>
      </c>
      <c r="G73" s="51">
        <v>7.4999999999999997E-2</v>
      </c>
      <c r="H73" s="52" t="s">
        <v>535</v>
      </c>
      <c r="I73" s="52" t="s">
        <v>715</v>
      </c>
      <c r="J73" s="51" t="s">
        <v>517</v>
      </c>
    </row>
    <row r="74" spans="1:10" ht="22.5" customHeight="1" x14ac:dyDescent="0.15">
      <c r="A74" s="182" t="s">
        <v>145</v>
      </c>
      <c r="B74" s="183"/>
      <c r="C74" s="183"/>
      <c r="D74" s="183"/>
      <c r="E74" s="183"/>
      <c r="F74" s="183"/>
      <c r="G74" s="183"/>
      <c r="H74" s="183"/>
      <c r="I74" s="183"/>
      <c r="J74" s="184"/>
    </row>
    <row r="75" spans="1:10" ht="56.25" x14ac:dyDescent="0.15">
      <c r="A75" s="53"/>
      <c r="B75" s="51" t="s">
        <v>539</v>
      </c>
      <c r="C75" s="51"/>
      <c r="D75" s="51" t="s">
        <v>97</v>
      </c>
      <c r="E75" s="51">
        <v>35.97</v>
      </c>
      <c r="F75" s="52" t="s">
        <v>540</v>
      </c>
      <c r="G75" s="51">
        <v>3.44</v>
      </c>
      <c r="H75" s="52" t="s">
        <v>150</v>
      </c>
      <c r="I75" s="52" t="s">
        <v>541</v>
      </c>
      <c r="J75" s="51" t="s">
        <v>152</v>
      </c>
    </row>
    <row r="76" spans="1:10" ht="22.5" x14ac:dyDescent="0.15">
      <c r="A76" s="53"/>
      <c r="B76" s="186" t="s">
        <v>542</v>
      </c>
      <c r="C76" s="187"/>
      <c r="D76" s="51" t="s">
        <v>97</v>
      </c>
      <c r="E76" s="52" t="s">
        <v>543</v>
      </c>
      <c r="F76" s="52" t="s">
        <v>544</v>
      </c>
      <c r="G76" s="51">
        <v>3.44</v>
      </c>
      <c r="H76" s="52" t="s">
        <v>150</v>
      </c>
      <c r="I76" s="52"/>
      <c r="J76" s="51" t="s">
        <v>152</v>
      </c>
    </row>
    <row r="77" spans="1:10" ht="22.5" x14ac:dyDescent="0.15">
      <c r="A77" s="53"/>
      <c r="B77" s="51" t="s">
        <v>545</v>
      </c>
      <c r="C77" s="51"/>
      <c r="D77" s="51" t="s">
        <v>97</v>
      </c>
      <c r="E77" s="51">
        <v>25.05</v>
      </c>
      <c r="F77" s="52" t="s">
        <v>546</v>
      </c>
      <c r="G77" s="51">
        <v>1.65</v>
      </c>
      <c r="H77" s="52" t="s">
        <v>150</v>
      </c>
      <c r="I77" s="52"/>
      <c r="J77" s="51" t="s">
        <v>152</v>
      </c>
    </row>
    <row r="78" spans="1:10" ht="33.75" x14ac:dyDescent="0.15">
      <c r="A78" s="53"/>
      <c r="B78" s="52" t="s">
        <v>547</v>
      </c>
      <c r="C78" s="51"/>
      <c r="D78" s="51" t="s">
        <v>97</v>
      </c>
      <c r="E78" s="51">
        <v>25.82</v>
      </c>
      <c r="F78" s="51">
        <v>15.3</v>
      </c>
      <c r="G78" s="51">
        <v>10.52</v>
      </c>
      <c r="H78" s="52" t="s">
        <v>150</v>
      </c>
      <c r="I78" s="52" t="s">
        <v>716</v>
      </c>
      <c r="J78" s="51" t="s">
        <v>152</v>
      </c>
    </row>
    <row r="79" spans="1:10" ht="33.75" x14ac:dyDescent="0.15">
      <c r="A79" s="53"/>
      <c r="B79" s="186" t="s">
        <v>549</v>
      </c>
      <c r="C79" s="187"/>
      <c r="D79" s="51" t="s">
        <v>97</v>
      </c>
      <c r="E79" s="51">
        <v>21.53</v>
      </c>
      <c r="F79" s="51">
        <v>20.63</v>
      </c>
      <c r="G79" s="51">
        <v>0.9</v>
      </c>
      <c r="H79" s="52" t="s">
        <v>150</v>
      </c>
      <c r="I79" s="52" t="s">
        <v>550</v>
      </c>
      <c r="J79" s="51" t="s">
        <v>152</v>
      </c>
    </row>
    <row r="80" spans="1:10" ht="45" x14ac:dyDescent="0.15">
      <c r="A80" s="53"/>
      <c r="B80" s="186" t="s">
        <v>149</v>
      </c>
      <c r="C80" s="187"/>
      <c r="D80" s="51" t="s">
        <v>97</v>
      </c>
      <c r="E80" s="51">
        <v>8.8000000000000007</v>
      </c>
      <c r="F80" s="51">
        <v>7.9</v>
      </c>
      <c r="G80" s="51">
        <v>0.9</v>
      </c>
      <c r="H80" s="52" t="s">
        <v>150</v>
      </c>
      <c r="I80" s="52" t="s">
        <v>151</v>
      </c>
      <c r="J80" s="51" t="s">
        <v>152</v>
      </c>
    </row>
    <row r="81" spans="1:10" ht="22.5" customHeight="1" x14ac:dyDescent="0.15">
      <c r="A81" s="182" t="s">
        <v>153</v>
      </c>
      <c r="B81" s="183"/>
      <c r="C81" s="183"/>
      <c r="D81" s="183"/>
      <c r="E81" s="183"/>
      <c r="F81" s="183"/>
      <c r="G81" s="183"/>
      <c r="H81" s="183"/>
      <c r="I81" s="183"/>
      <c r="J81" s="184"/>
    </row>
    <row r="82" spans="1:10" ht="67.5" x14ac:dyDescent="0.15">
      <c r="A82" s="53" t="s">
        <v>154</v>
      </c>
      <c r="B82" s="52" t="s">
        <v>155</v>
      </c>
      <c r="C82" s="52" t="s">
        <v>156</v>
      </c>
      <c r="D82" s="52" t="s">
        <v>157</v>
      </c>
      <c r="E82" s="51">
        <v>0.22</v>
      </c>
      <c r="F82" s="51">
        <v>0.18099999999999999</v>
      </c>
      <c r="G82" s="51">
        <v>3.9E-2</v>
      </c>
      <c r="H82" s="52" t="s">
        <v>101</v>
      </c>
      <c r="I82" s="52" t="s">
        <v>717</v>
      </c>
      <c r="J82" s="51"/>
    </row>
    <row r="83" spans="1:10" ht="90" x14ac:dyDescent="0.15">
      <c r="A83" s="53"/>
      <c r="B83" s="52" t="s">
        <v>10</v>
      </c>
      <c r="C83" s="52" t="s">
        <v>718</v>
      </c>
      <c r="D83" s="52" t="s">
        <v>157</v>
      </c>
      <c r="E83" s="51">
        <v>0.17699999999999999</v>
      </c>
      <c r="F83" s="51">
        <v>0.14699999999999999</v>
      </c>
      <c r="G83" s="51">
        <v>0.03</v>
      </c>
      <c r="H83" s="52" t="s">
        <v>101</v>
      </c>
      <c r="I83" s="52" t="s">
        <v>624</v>
      </c>
      <c r="J83" s="51"/>
    </row>
    <row r="84" spans="1:10" ht="78.75" x14ac:dyDescent="0.15">
      <c r="A84" s="53"/>
      <c r="B84" s="52" t="s">
        <v>10</v>
      </c>
      <c r="C84" s="52" t="s">
        <v>719</v>
      </c>
      <c r="D84" s="52" t="s">
        <v>157</v>
      </c>
      <c r="E84" s="51">
        <v>0.224</v>
      </c>
      <c r="F84" s="51">
        <v>0.186</v>
      </c>
      <c r="G84" s="51">
        <v>3.7999999999999999E-2</v>
      </c>
      <c r="H84" s="52" t="s">
        <v>101</v>
      </c>
      <c r="I84" s="52" t="s">
        <v>626</v>
      </c>
      <c r="J84" s="51"/>
    </row>
    <row r="85" spans="1:10" ht="90" x14ac:dyDescent="0.15">
      <c r="A85" s="53"/>
      <c r="B85" s="52" t="s">
        <v>10</v>
      </c>
      <c r="C85" s="52" t="s">
        <v>720</v>
      </c>
      <c r="D85" s="52" t="s">
        <v>157</v>
      </c>
      <c r="E85" s="51">
        <v>0.253</v>
      </c>
      <c r="F85" s="51">
        <v>0.21</v>
      </c>
      <c r="G85" s="51">
        <v>4.2999999999999997E-2</v>
      </c>
      <c r="H85" s="52" t="s">
        <v>101</v>
      </c>
      <c r="I85" s="52" t="s">
        <v>628</v>
      </c>
      <c r="J85" s="51"/>
    </row>
    <row r="86" spans="1:10" ht="78.75" x14ac:dyDescent="0.15">
      <c r="A86" s="53"/>
      <c r="B86" s="52" t="s">
        <v>10</v>
      </c>
      <c r="C86" s="52" t="s">
        <v>166</v>
      </c>
      <c r="D86" s="52" t="s">
        <v>157</v>
      </c>
      <c r="E86" s="51">
        <v>0.17100000000000001</v>
      </c>
      <c r="F86" s="51">
        <v>0.14199999999999999</v>
      </c>
      <c r="G86" s="51">
        <v>2.9000000000000001E-2</v>
      </c>
      <c r="H86" s="52" t="s">
        <v>101</v>
      </c>
      <c r="I86" s="52" t="s">
        <v>721</v>
      </c>
      <c r="J86" s="51"/>
    </row>
    <row r="87" spans="1:10" ht="90" x14ac:dyDescent="0.15">
      <c r="A87" s="53"/>
      <c r="B87" s="52" t="s">
        <v>10</v>
      </c>
      <c r="C87" s="52" t="s">
        <v>168</v>
      </c>
      <c r="D87" s="52" t="s">
        <v>157</v>
      </c>
      <c r="E87" s="51">
        <v>0.14599999999999999</v>
      </c>
      <c r="F87" s="51">
        <v>8.7999999999999995E-2</v>
      </c>
      <c r="G87" s="51">
        <v>5.8000000000000003E-2</v>
      </c>
      <c r="H87" s="52" t="s">
        <v>101</v>
      </c>
      <c r="I87" s="52" t="s">
        <v>631</v>
      </c>
      <c r="J87" s="51"/>
    </row>
    <row r="88" spans="1:10" ht="90" x14ac:dyDescent="0.15">
      <c r="A88" s="53"/>
      <c r="B88" s="52" t="s">
        <v>30</v>
      </c>
      <c r="C88" s="52" t="s">
        <v>722</v>
      </c>
      <c r="D88" s="52" t="s">
        <v>157</v>
      </c>
      <c r="E88" s="51">
        <v>0.16800000000000001</v>
      </c>
      <c r="F88" s="51">
        <v>0.13500000000000001</v>
      </c>
      <c r="G88" s="51">
        <v>3.3000000000000002E-2</v>
      </c>
      <c r="H88" s="52" t="s">
        <v>101</v>
      </c>
      <c r="I88" s="52" t="s">
        <v>632</v>
      </c>
      <c r="J88" s="51"/>
    </row>
    <row r="89" spans="1:10" ht="78.75" x14ac:dyDescent="0.15">
      <c r="A89" s="53"/>
      <c r="B89" s="52" t="s">
        <v>30</v>
      </c>
      <c r="C89" s="52" t="s">
        <v>723</v>
      </c>
      <c r="D89" s="52" t="s">
        <v>157</v>
      </c>
      <c r="E89" s="51">
        <v>0.21299999999999999</v>
      </c>
      <c r="F89" s="51">
        <v>0.17100000000000001</v>
      </c>
      <c r="G89" s="51">
        <v>4.2000000000000003E-2</v>
      </c>
      <c r="H89" s="52" t="s">
        <v>101</v>
      </c>
      <c r="I89" s="52" t="s">
        <v>633</v>
      </c>
      <c r="J89" s="51"/>
    </row>
    <row r="90" spans="1:10" ht="90" x14ac:dyDescent="0.15">
      <c r="A90" s="53"/>
      <c r="B90" s="52" t="s">
        <v>30</v>
      </c>
      <c r="C90" s="52" t="s">
        <v>724</v>
      </c>
      <c r="D90" s="52" t="s">
        <v>157</v>
      </c>
      <c r="E90" s="51">
        <v>0.24099999999999999</v>
      </c>
      <c r="F90" s="51">
        <v>0.193</v>
      </c>
      <c r="G90" s="51">
        <v>4.7E-2</v>
      </c>
      <c r="H90" s="52" t="s">
        <v>101</v>
      </c>
      <c r="I90" s="52" t="s">
        <v>634</v>
      </c>
      <c r="J90" s="51"/>
    </row>
    <row r="91" spans="1:10" ht="45" x14ac:dyDescent="0.15">
      <c r="A91" s="53"/>
      <c r="B91" s="52" t="s">
        <v>30</v>
      </c>
      <c r="C91" s="52" t="s">
        <v>166</v>
      </c>
      <c r="D91" s="52" t="s">
        <v>157</v>
      </c>
      <c r="E91" s="51">
        <v>0.157</v>
      </c>
      <c r="F91" s="51">
        <v>0.126</v>
      </c>
      <c r="G91" s="51">
        <v>3.1E-2</v>
      </c>
      <c r="H91" s="52" t="s">
        <v>101</v>
      </c>
      <c r="I91" s="52" t="s">
        <v>560</v>
      </c>
      <c r="J91" s="51"/>
    </row>
    <row r="92" spans="1:10" ht="90" x14ac:dyDescent="0.15">
      <c r="A92" s="53"/>
      <c r="B92" s="52" t="s">
        <v>49</v>
      </c>
      <c r="C92" s="52" t="s">
        <v>725</v>
      </c>
      <c r="D92" s="52" t="s">
        <v>157</v>
      </c>
      <c r="E92" s="51">
        <v>0.155</v>
      </c>
      <c r="F92" s="51">
        <v>0.13800000000000001</v>
      </c>
      <c r="G92" s="51">
        <v>1.6E-2</v>
      </c>
      <c r="H92" s="52" t="s">
        <v>101</v>
      </c>
      <c r="I92" s="52" t="s">
        <v>635</v>
      </c>
      <c r="J92" s="51"/>
    </row>
    <row r="93" spans="1:10" ht="78.75" x14ac:dyDescent="0.15">
      <c r="A93" s="53"/>
      <c r="B93" s="52" t="s">
        <v>49</v>
      </c>
      <c r="C93" s="52" t="s">
        <v>726</v>
      </c>
      <c r="D93" s="52" t="s">
        <v>157</v>
      </c>
      <c r="E93" s="51">
        <v>0.19600000000000001</v>
      </c>
      <c r="F93" s="51">
        <v>0.17499999999999999</v>
      </c>
      <c r="G93" s="51">
        <v>2.1000000000000001E-2</v>
      </c>
      <c r="H93" s="52" t="s">
        <v>101</v>
      </c>
      <c r="I93" s="52" t="s">
        <v>636</v>
      </c>
      <c r="J93" s="51"/>
    </row>
    <row r="94" spans="1:10" ht="90" x14ac:dyDescent="0.15">
      <c r="A94" s="53"/>
      <c r="B94" s="52" t="s">
        <v>49</v>
      </c>
      <c r="C94" s="52" t="s">
        <v>727</v>
      </c>
      <c r="D94" s="52" t="s">
        <v>157</v>
      </c>
      <c r="E94" s="51">
        <v>0.221</v>
      </c>
      <c r="F94" s="51">
        <v>0.19800000000000001</v>
      </c>
      <c r="G94" s="51">
        <v>2.4E-2</v>
      </c>
      <c r="H94" s="52" t="s">
        <v>101</v>
      </c>
      <c r="I94" s="52" t="s">
        <v>637</v>
      </c>
      <c r="J94" s="51"/>
    </row>
    <row r="95" spans="1:10" ht="90" x14ac:dyDescent="0.15">
      <c r="A95" s="53"/>
      <c r="B95" s="52" t="s">
        <v>177</v>
      </c>
      <c r="C95" s="52" t="s">
        <v>728</v>
      </c>
      <c r="D95" s="52" t="s">
        <v>157</v>
      </c>
      <c r="E95" s="51">
        <v>0.14899999999999999</v>
      </c>
      <c r="F95" s="51">
        <v>0.122</v>
      </c>
      <c r="G95" s="51">
        <v>2.7E-2</v>
      </c>
      <c r="H95" s="52" t="s">
        <v>101</v>
      </c>
      <c r="I95" s="52" t="s">
        <v>638</v>
      </c>
      <c r="J95" s="51"/>
    </row>
    <row r="96" spans="1:10" ht="67.5" x14ac:dyDescent="0.15">
      <c r="A96" s="53"/>
      <c r="B96" s="52" t="s">
        <v>177</v>
      </c>
      <c r="C96" s="52" t="s">
        <v>729</v>
      </c>
      <c r="D96" s="52" t="s">
        <v>157</v>
      </c>
      <c r="E96" s="51">
        <v>0.189</v>
      </c>
      <c r="F96" s="51">
        <v>0.154</v>
      </c>
      <c r="G96" s="51">
        <v>3.5000000000000003E-2</v>
      </c>
      <c r="H96" s="52" t="s">
        <v>101</v>
      </c>
      <c r="I96" s="52" t="s">
        <v>565</v>
      </c>
      <c r="J96" s="51"/>
    </row>
    <row r="97" spans="1:10" ht="90" x14ac:dyDescent="0.15">
      <c r="A97" s="53"/>
      <c r="B97" s="52" t="s">
        <v>177</v>
      </c>
      <c r="C97" s="52" t="s">
        <v>730</v>
      </c>
      <c r="D97" s="52" t="s">
        <v>157</v>
      </c>
      <c r="E97" s="51">
        <v>0.214</v>
      </c>
      <c r="F97" s="51">
        <v>0.17399999999999999</v>
      </c>
      <c r="G97" s="51">
        <v>3.9E-2</v>
      </c>
      <c r="H97" s="52" t="s">
        <v>101</v>
      </c>
      <c r="I97" s="52" t="s">
        <v>639</v>
      </c>
      <c r="J97" s="51"/>
    </row>
    <row r="98" spans="1:10" ht="67.5" x14ac:dyDescent="0.15">
      <c r="A98" s="53"/>
      <c r="B98" s="52" t="s">
        <v>181</v>
      </c>
      <c r="C98" s="52" t="s">
        <v>182</v>
      </c>
      <c r="D98" s="52" t="s">
        <v>157</v>
      </c>
      <c r="E98" s="51">
        <v>7.4999999999999997E-2</v>
      </c>
      <c r="F98" s="51">
        <v>6.0000000000000001E-3</v>
      </c>
      <c r="G98" s="51">
        <v>7.0000000000000007E-2</v>
      </c>
      <c r="H98" s="52" t="s">
        <v>101</v>
      </c>
      <c r="I98" s="52" t="s">
        <v>567</v>
      </c>
      <c r="J98" s="51"/>
    </row>
    <row r="99" spans="1:10" ht="67.5" x14ac:dyDescent="0.15">
      <c r="A99" s="53"/>
      <c r="B99" s="52" t="s">
        <v>184</v>
      </c>
      <c r="C99" s="52" t="s">
        <v>182</v>
      </c>
      <c r="D99" s="52" t="s">
        <v>157</v>
      </c>
      <c r="E99" s="51">
        <v>0.122</v>
      </c>
      <c r="F99" s="51">
        <v>4.2000000000000003E-2</v>
      </c>
      <c r="G99" s="51">
        <v>8.1000000000000003E-2</v>
      </c>
      <c r="H99" s="52" t="s">
        <v>101</v>
      </c>
      <c r="I99" s="52" t="s">
        <v>567</v>
      </c>
      <c r="J99" s="51"/>
    </row>
    <row r="100" spans="1:10" ht="67.5" x14ac:dyDescent="0.15">
      <c r="A100" s="53"/>
      <c r="B100" s="52" t="s">
        <v>568</v>
      </c>
      <c r="C100" s="52" t="s">
        <v>182</v>
      </c>
      <c r="D100" s="52" t="s">
        <v>157</v>
      </c>
      <c r="E100" s="51">
        <v>0.20699999999999999</v>
      </c>
      <c r="F100" s="51">
        <v>1E-3</v>
      </c>
      <c r="G100" s="51">
        <v>0.20599999999999999</v>
      </c>
      <c r="H100" s="52" t="s">
        <v>101</v>
      </c>
      <c r="I100" s="52" t="s">
        <v>567</v>
      </c>
      <c r="J100" s="51"/>
    </row>
    <row r="101" spans="1:10" ht="67.5" x14ac:dyDescent="0.15">
      <c r="A101" s="53"/>
      <c r="B101" s="52" t="s">
        <v>190</v>
      </c>
      <c r="C101" s="52" t="s">
        <v>182</v>
      </c>
      <c r="D101" s="52" t="s">
        <v>157</v>
      </c>
      <c r="E101" s="51">
        <v>0.112</v>
      </c>
      <c r="F101" s="51">
        <v>0</v>
      </c>
      <c r="G101" s="51">
        <v>0.112</v>
      </c>
      <c r="H101" s="52" t="s">
        <v>101</v>
      </c>
      <c r="I101" s="52" t="s">
        <v>640</v>
      </c>
      <c r="J101" s="51" t="s">
        <v>117</v>
      </c>
    </row>
    <row r="102" spans="1:10" ht="67.5" x14ac:dyDescent="0.15">
      <c r="A102" s="53"/>
      <c r="B102" s="52" t="s">
        <v>53</v>
      </c>
      <c r="C102" s="52" t="s">
        <v>182</v>
      </c>
      <c r="D102" s="52" t="s">
        <v>157</v>
      </c>
      <c r="E102" s="51">
        <v>7.0000000000000001E-3</v>
      </c>
      <c r="F102" s="51">
        <v>0</v>
      </c>
      <c r="G102" s="51">
        <v>7.0000000000000001E-3</v>
      </c>
      <c r="H102" s="52" t="s">
        <v>101</v>
      </c>
      <c r="I102" s="52" t="s">
        <v>640</v>
      </c>
      <c r="J102" s="51" t="s">
        <v>117</v>
      </c>
    </row>
    <row r="103" spans="1:10" ht="67.5" x14ac:dyDescent="0.15">
      <c r="A103" s="53"/>
      <c r="B103" s="52" t="s">
        <v>226</v>
      </c>
      <c r="C103" s="52" t="s">
        <v>132</v>
      </c>
      <c r="D103" s="52" t="s">
        <v>157</v>
      </c>
      <c r="E103" s="51">
        <v>0.107</v>
      </c>
      <c r="F103" s="51">
        <v>0</v>
      </c>
      <c r="G103" s="51">
        <v>0.107</v>
      </c>
      <c r="H103" s="52" t="s">
        <v>101</v>
      </c>
      <c r="I103" s="52" t="s">
        <v>731</v>
      </c>
      <c r="J103" s="51"/>
    </row>
    <row r="104" spans="1:10" ht="22.5" x14ac:dyDescent="0.15">
      <c r="A104" s="53" t="s">
        <v>203</v>
      </c>
      <c r="B104" s="52" t="s">
        <v>226</v>
      </c>
      <c r="C104" s="52" t="s">
        <v>132</v>
      </c>
      <c r="D104" s="52" t="s">
        <v>157</v>
      </c>
      <c r="E104" s="51">
        <v>6.0000000000000001E-3</v>
      </c>
      <c r="F104" s="51">
        <v>0</v>
      </c>
      <c r="G104" s="51">
        <v>6.0000000000000001E-3</v>
      </c>
      <c r="H104" s="52" t="s">
        <v>101</v>
      </c>
      <c r="I104" s="52"/>
      <c r="J104" s="51"/>
    </row>
    <row r="105" spans="1:10" ht="22.5" x14ac:dyDescent="0.15">
      <c r="A105" s="53" t="s">
        <v>205</v>
      </c>
      <c r="B105" s="52"/>
      <c r="C105" s="52" t="s">
        <v>30</v>
      </c>
      <c r="D105" s="52" t="s">
        <v>157</v>
      </c>
      <c r="E105" s="51">
        <v>0.29799999999999999</v>
      </c>
      <c r="F105" s="51">
        <v>0.24</v>
      </c>
      <c r="G105" s="51">
        <v>5.8000000000000003E-2</v>
      </c>
      <c r="H105" s="52" t="s">
        <v>101</v>
      </c>
      <c r="I105" s="52" t="s">
        <v>206</v>
      </c>
      <c r="J105" s="51"/>
    </row>
    <row r="106" spans="1:10" ht="22.5" x14ac:dyDescent="0.15">
      <c r="A106" s="53" t="s">
        <v>503</v>
      </c>
      <c r="B106" s="52"/>
      <c r="C106" s="52" t="s">
        <v>10</v>
      </c>
      <c r="D106" s="52" t="s">
        <v>157</v>
      </c>
      <c r="E106" s="51">
        <v>0.312</v>
      </c>
      <c r="F106" s="51">
        <v>0.252</v>
      </c>
      <c r="G106" s="51">
        <v>0.06</v>
      </c>
      <c r="H106" s="52" t="s">
        <v>101</v>
      </c>
      <c r="I106" s="52" t="s">
        <v>206</v>
      </c>
      <c r="J106" s="51"/>
    </row>
    <row r="107" spans="1:10" ht="22.5" x14ac:dyDescent="0.15">
      <c r="A107" s="53" t="s">
        <v>503</v>
      </c>
      <c r="B107" s="52"/>
      <c r="C107" s="52" t="s">
        <v>49</v>
      </c>
      <c r="D107" s="52" t="s">
        <v>157</v>
      </c>
      <c r="E107" s="51">
        <v>0.27400000000000002</v>
      </c>
      <c r="F107" s="51">
        <v>0.221</v>
      </c>
      <c r="G107" s="51">
        <v>5.2999999999999999E-2</v>
      </c>
      <c r="H107" s="52" t="s">
        <v>101</v>
      </c>
      <c r="I107" s="52" t="s">
        <v>206</v>
      </c>
      <c r="J107" s="51"/>
    </row>
    <row r="108" spans="1:10" ht="33.75" x14ac:dyDescent="0.15">
      <c r="A108" s="53" t="s">
        <v>504</v>
      </c>
      <c r="B108" s="52"/>
      <c r="C108" s="52" t="s">
        <v>30</v>
      </c>
      <c r="D108" s="52" t="s">
        <v>208</v>
      </c>
      <c r="E108" s="51">
        <v>3.3000000000000002E-2</v>
      </c>
      <c r="F108" s="51">
        <v>2.7E-2</v>
      </c>
      <c r="G108" s="51">
        <v>6.0000000000000001E-3</v>
      </c>
      <c r="H108" s="52" t="s">
        <v>101</v>
      </c>
      <c r="I108" s="52" t="s">
        <v>505</v>
      </c>
      <c r="J108" s="51"/>
    </row>
    <row r="109" spans="1:10" ht="22.5" x14ac:dyDescent="0.15">
      <c r="A109" s="53"/>
      <c r="B109" s="52"/>
      <c r="C109" s="52" t="s">
        <v>30</v>
      </c>
      <c r="D109" s="52" t="s">
        <v>157</v>
      </c>
      <c r="E109" s="51">
        <v>1.0429999999999999</v>
      </c>
      <c r="F109" s="51">
        <v>0.85299999999999998</v>
      </c>
      <c r="G109" s="51">
        <v>0.19</v>
      </c>
      <c r="H109" s="52" t="s">
        <v>101</v>
      </c>
      <c r="I109" s="52"/>
      <c r="J109" s="51"/>
    </row>
    <row r="110" spans="1:10" ht="33.75" x14ac:dyDescent="0.15">
      <c r="A110" s="53" t="s">
        <v>217</v>
      </c>
      <c r="B110" s="52"/>
      <c r="C110" s="52"/>
      <c r="D110" s="52" t="s">
        <v>208</v>
      </c>
      <c r="E110" s="51">
        <v>3.5999999999999997E-2</v>
      </c>
      <c r="F110" s="51">
        <v>2.5000000000000001E-2</v>
      </c>
      <c r="G110" s="51">
        <v>1.0999999999999999E-2</v>
      </c>
      <c r="H110" s="52" t="s">
        <v>515</v>
      </c>
      <c r="I110" s="52" t="s">
        <v>643</v>
      </c>
      <c r="J110" s="51" t="s">
        <v>517</v>
      </c>
    </row>
    <row r="111" spans="1:10" ht="56.25" x14ac:dyDescent="0.15">
      <c r="A111" s="53" t="s">
        <v>222</v>
      </c>
      <c r="B111" s="52" t="s">
        <v>223</v>
      </c>
      <c r="C111" s="52" t="s">
        <v>182</v>
      </c>
      <c r="D111" s="52" t="s">
        <v>208</v>
      </c>
      <c r="E111" s="51">
        <v>6.0000000000000001E-3</v>
      </c>
      <c r="F111" s="51">
        <v>5.0000000000000001E-3</v>
      </c>
      <c r="G111" s="51">
        <v>1E-3</v>
      </c>
      <c r="H111" s="52" t="s">
        <v>515</v>
      </c>
      <c r="I111" s="52" t="s">
        <v>644</v>
      </c>
      <c r="J111" s="51" t="s">
        <v>517</v>
      </c>
    </row>
    <row r="112" spans="1:10" ht="78.75" x14ac:dyDescent="0.15">
      <c r="A112" s="53"/>
      <c r="B112" s="52" t="s">
        <v>645</v>
      </c>
      <c r="C112" s="52" t="s">
        <v>182</v>
      </c>
      <c r="D112" s="52" t="s">
        <v>208</v>
      </c>
      <c r="E112" s="51">
        <v>2.4E-2</v>
      </c>
      <c r="F112" s="51">
        <v>1.9E-2</v>
      </c>
      <c r="G112" s="51">
        <v>5.0000000000000001E-3</v>
      </c>
      <c r="H112" s="52" t="s">
        <v>515</v>
      </c>
      <c r="I112" s="52" t="s">
        <v>646</v>
      </c>
      <c r="J112" s="51" t="s">
        <v>517</v>
      </c>
    </row>
    <row r="113" spans="1:10" ht="45" x14ac:dyDescent="0.15">
      <c r="A113" s="53"/>
      <c r="B113" s="52" t="s">
        <v>647</v>
      </c>
      <c r="C113" s="52"/>
      <c r="D113" s="52" t="s">
        <v>208</v>
      </c>
      <c r="E113" s="51">
        <v>0</v>
      </c>
      <c r="F113" s="51">
        <v>0</v>
      </c>
      <c r="G113" s="51">
        <v>0</v>
      </c>
      <c r="H113" s="52" t="s">
        <v>515</v>
      </c>
      <c r="I113" s="52" t="s">
        <v>648</v>
      </c>
      <c r="J113" s="51" t="s">
        <v>517</v>
      </c>
    </row>
    <row r="114" spans="1:10" ht="78.75" x14ac:dyDescent="0.15">
      <c r="A114" s="53"/>
      <c r="B114" s="52" t="s">
        <v>228</v>
      </c>
      <c r="C114" s="52"/>
      <c r="D114" s="52" t="s">
        <v>208</v>
      </c>
      <c r="E114" s="51">
        <v>2.5999999999999999E-2</v>
      </c>
      <c r="F114" s="51">
        <v>0</v>
      </c>
      <c r="G114" s="51">
        <v>2.5999999999999999E-2</v>
      </c>
      <c r="H114" s="52" t="s">
        <v>515</v>
      </c>
      <c r="I114" s="52" t="s">
        <v>649</v>
      </c>
      <c r="J114" s="51" t="s">
        <v>517</v>
      </c>
    </row>
    <row r="115" spans="1:10" ht="45" x14ac:dyDescent="0.15">
      <c r="A115" s="53" t="s">
        <v>518</v>
      </c>
      <c r="B115" s="52" t="s">
        <v>650</v>
      </c>
      <c r="C115" s="52" t="s">
        <v>651</v>
      </c>
      <c r="D115" s="52" t="s">
        <v>208</v>
      </c>
      <c r="E115" s="51">
        <v>0.14000000000000001</v>
      </c>
      <c r="F115" s="51">
        <v>0.113</v>
      </c>
      <c r="G115" s="51">
        <v>2.7E-2</v>
      </c>
      <c r="H115" s="52" t="s">
        <v>101</v>
      </c>
      <c r="I115" s="52" t="s">
        <v>652</v>
      </c>
      <c r="J115" s="51"/>
    </row>
    <row r="116" spans="1:10" ht="45" x14ac:dyDescent="0.15">
      <c r="A116" s="53"/>
      <c r="B116" s="52" t="s">
        <v>653</v>
      </c>
      <c r="C116" s="52" t="s">
        <v>651</v>
      </c>
      <c r="D116" s="52" t="s">
        <v>208</v>
      </c>
      <c r="E116" s="51">
        <v>0.13500000000000001</v>
      </c>
      <c r="F116" s="51">
        <v>0.109</v>
      </c>
      <c r="G116" s="51">
        <v>2.5999999999999999E-2</v>
      </c>
      <c r="H116" s="52" t="s">
        <v>101</v>
      </c>
      <c r="I116" s="52" t="s">
        <v>654</v>
      </c>
      <c r="J116" s="51"/>
    </row>
    <row r="117" spans="1:10" ht="45" x14ac:dyDescent="0.15">
      <c r="A117" s="53"/>
      <c r="B117" s="52" t="s">
        <v>655</v>
      </c>
      <c r="C117" s="52" t="s">
        <v>651</v>
      </c>
      <c r="D117" s="52" t="s">
        <v>208</v>
      </c>
      <c r="E117" s="51">
        <v>0.14599999999999999</v>
      </c>
      <c r="F117" s="51">
        <v>0.11799999999999999</v>
      </c>
      <c r="G117" s="51">
        <v>2.8000000000000001E-2</v>
      </c>
      <c r="H117" s="52" t="s">
        <v>101</v>
      </c>
      <c r="I117" s="52" t="s">
        <v>654</v>
      </c>
      <c r="J117" s="51"/>
    </row>
    <row r="118" spans="1:10" ht="45" x14ac:dyDescent="0.15">
      <c r="A118" s="53"/>
      <c r="B118" s="52" t="s">
        <v>650</v>
      </c>
      <c r="C118" s="52" t="s">
        <v>226</v>
      </c>
      <c r="D118" s="52" t="s">
        <v>208</v>
      </c>
      <c r="E118" s="51">
        <v>0.13400000000000001</v>
      </c>
      <c r="F118" s="51">
        <v>0</v>
      </c>
      <c r="G118" s="51">
        <v>0.13400000000000001</v>
      </c>
      <c r="H118" s="52" t="s">
        <v>101</v>
      </c>
      <c r="I118" s="52" t="s">
        <v>656</v>
      </c>
      <c r="J118" s="51"/>
    </row>
    <row r="119" spans="1:10" ht="45" x14ac:dyDescent="0.15">
      <c r="A119" s="53" t="s">
        <v>238</v>
      </c>
      <c r="B119" s="52" t="s">
        <v>226</v>
      </c>
      <c r="C119" s="52"/>
      <c r="D119" s="52" t="s">
        <v>208</v>
      </c>
      <c r="E119" s="51">
        <v>7.3999999999999996E-2</v>
      </c>
      <c r="F119" s="51">
        <v>0</v>
      </c>
      <c r="G119" s="51">
        <v>7.3999999999999996E-2</v>
      </c>
      <c r="H119" s="52" t="s">
        <v>657</v>
      </c>
      <c r="I119" s="52" t="s">
        <v>658</v>
      </c>
      <c r="J119" s="51" t="s">
        <v>117</v>
      </c>
    </row>
    <row r="120" spans="1:10" ht="45" x14ac:dyDescent="0.15">
      <c r="A120" s="53" t="s">
        <v>240</v>
      </c>
      <c r="B120" s="52" t="s">
        <v>226</v>
      </c>
      <c r="C120" s="52"/>
      <c r="D120" s="52" t="s">
        <v>208</v>
      </c>
      <c r="E120" s="51">
        <v>6.6000000000000003E-2</v>
      </c>
      <c r="F120" s="51">
        <v>0</v>
      </c>
      <c r="G120" s="51">
        <v>6.6000000000000003E-2</v>
      </c>
      <c r="H120" s="52" t="s">
        <v>657</v>
      </c>
      <c r="I120" s="52" t="s">
        <v>659</v>
      </c>
      <c r="J120" s="51" t="s">
        <v>117</v>
      </c>
    </row>
    <row r="121" spans="1:10" ht="123.75" x14ac:dyDescent="0.15">
      <c r="A121" s="53" t="s">
        <v>244</v>
      </c>
      <c r="B121" s="52" t="s">
        <v>245</v>
      </c>
      <c r="C121" s="52" t="s">
        <v>246</v>
      </c>
      <c r="D121" s="52" t="s">
        <v>208</v>
      </c>
      <c r="E121" s="51">
        <v>0.29699999999999999</v>
      </c>
      <c r="F121" s="51">
        <v>0.27800000000000002</v>
      </c>
      <c r="G121" s="51">
        <v>1.9E-2</v>
      </c>
      <c r="H121" s="52" t="s">
        <v>101</v>
      </c>
      <c r="I121" s="52" t="s">
        <v>572</v>
      </c>
      <c r="J121" s="51"/>
    </row>
    <row r="122" spans="1:10" ht="123.75" x14ac:dyDescent="0.15">
      <c r="A122" s="53"/>
      <c r="B122" s="52" t="s">
        <v>249</v>
      </c>
      <c r="C122" s="52" t="s">
        <v>250</v>
      </c>
      <c r="D122" s="52" t="s">
        <v>208</v>
      </c>
      <c r="E122" s="51">
        <v>0.2</v>
      </c>
      <c r="F122" s="51">
        <v>0.187</v>
      </c>
      <c r="G122" s="51">
        <v>1.2999999999999999E-2</v>
      </c>
      <c r="H122" s="52" t="s">
        <v>101</v>
      </c>
      <c r="I122" s="52" t="s">
        <v>660</v>
      </c>
      <c r="J122" s="51"/>
    </row>
    <row r="123" spans="1:10" ht="123.75" x14ac:dyDescent="0.15">
      <c r="A123" s="53"/>
      <c r="B123" s="52" t="s">
        <v>251</v>
      </c>
      <c r="C123" s="52" t="s">
        <v>252</v>
      </c>
      <c r="D123" s="52" t="s">
        <v>208</v>
      </c>
      <c r="E123" s="51">
        <v>0.14699999999999999</v>
      </c>
      <c r="F123" s="51">
        <v>0.13700000000000001</v>
      </c>
      <c r="G123" s="51">
        <v>0.01</v>
      </c>
      <c r="H123" s="52" t="s">
        <v>101</v>
      </c>
      <c r="I123" s="52" t="s">
        <v>572</v>
      </c>
      <c r="J123" s="51"/>
    </row>
    <row r="124" spans="1:10" ht="22.5" customHeight="1" x14ac:dyDescent="0.15">
      <c r="A124" s="182" t="s">
        <v>254</v>
      </c>
      <c r="B124" s="183"/>
      <c r="C124" s="183"/>
      <c r="D124" s="183"/>
      <c r="E124" s="183"/>
      <c r="F124" s="183"/>
      <c r="G124" s="183"/>
      <c r="H124" s="183"/>
      <c r="I124" s="183"/>
      <c r="J124" s="184"/>
    </row>
    <row r="125" spans="1:10" ht="22.5" x14ac:dyDescent="0.15">
      <c r="A125" s="53" t="s">
        <v>661</v>
      </c>
      <c r="B125" s="52" t="s">
        <v>256</v>
      </c>
      <c r="C125" s="52" t="s">
        <v>257</v>
      </c>
      <c r="D125" s="52" t="s">
        <v>258</v>
      </c>
      <c r="E125" s="51">
        <v>1.153</v>
      </c>
      <c r="F125" s="51">
        <v>0.89500000000000002</v>
      </c>
      <c r="G125" s="51">
        <v>0.25800000000000001</v>
      </c>
      <c r="H125" s="52" t="s">
        <v>662</v>
      </c>
      <c r="I125" s="52" t="s">
        <v>260</v>
      </c>
      <c r="J125" s="51" t="s">
        <v>663</v>
      </c>
    </row>
    <row r="126" spans="1:10" ht="33.75" x14ac:dyDescent="0.15">
      <c r="A126" s="53"/>
      <c r="B126" s="52" t="s">
        <v>261</v>
      </c>
      <c r="C126" s="52" t="s">
        <v>664</v>
      </c>
      <c r="D126" s="52" t="s">
        <v>258</v>
      </c>
      <c r="E126" s="51">
        <v>0.432</v>
      </c>
      <c r="F126" s="51">
        <v>0.33600000000000002</v>
      </c>
      <c r="G126" s="51">
        <v>9.6000000000000002E-2</v>
      </c>
      <c r="H126" s="52" t="s">
        <v>662</v>
      </c>
      <c r="I126" s="52" t="s">
        <v>264</v>
      </c>
      <c r="J126" s="51" t="s">
        <v>663</v>
      </c>
    </row>
    <row r="127" spans="1:10" ht="33.75" x14ac:dyDescent="0.15">
      <c r="A127" s="53"/>
      <c r="B127" s="52"/>
      <c r="C127" s="52" t="s">
        <v>665</v>
      </c>
      <c r="D127" s="52" t="s">
        <v>258</v>
      </c>
      <c r="E127" s="51">
        <v>0.25900000000000001</v>
      </c>
      <c r="F127" s="51">
        <v>0.20100000000000001</v>
      </c>
      <c r="G127" s="51">
        <v>5.8000000000000003E-2</v>
      </c>
      <c r="H127" s="52" t="s">
        <v>662</v>
      </c>
      <c r="I127" s="52" t="s">
        <v>266</v>
      </c>
      <c r="J127" s="51" t="s">
        <v>663</v>
      </c>
    </row>
    <row r="128" spans="1:10" ht="22.5" x14ac:dyDescent="0.15">
      <c r="A128" s="53"/>
      <c r="B128" s="52"/>
      <c r="C128" s="52" t="s">
        <v>666</v>
      </c>
      <c r="D128" s="52" t="s">
        <v>258</v>
      </c>
      <c r="E128" s="51">
        <v>0.11</v>
      </c>
      <c r="F128" s="51">
        <v>8.5999999999999993E-2</v>
      </c>
      <c r="G128" s="51">
        <v>2.4E-2</v>
      </c>
      <c r="H128" s="52" t="s">
        <v>662</v>
      </c>
      <c r="I128" s="52" t="s">
        <v>268</v>
      </c>
      <c r="J128" s="51" t="s">
        <v>663</v>
      </c>
    </row>
    <row r="129" spans="1:10" ht="45" x14ac:dyDescent="0.15">
      <c r="A129" s="53"/>
      <c r="B129" s="52"/>
      <c r="C129" s="52" t="s">
        <v>305</v>
      </c>
      <c r="D129" s="52" t="s">
        <v>258</v>
      </c>
      <c r="E129" s="51">
        <v>8.2000000000000003E-2</v>
      </c>
      <c r="F129" s="51">
        <v>6.4000000000000001E-2</v>
      </c>
      <c r="G129" s="51">
        <v>1.7999999999999999E-2</v>
      </c>
      <c r="H129" s="52" t="s">
        <v>662</v>
      </c>
      <c r="I129" s="52" t="s">
        <v>270</v>
      </c>
      <c r="J129" s="51" t="s">
        <v>663</v>
      </c>
    </row>
    <row r="130" spans="1:10" ht="22.5" x14ac:dyDescent="0.15">
      <c r="A130" s="53"/>
      <c r="B130" s="52"/>
      <c r="C130" s="52" t="s">
        <v>271</v>
      </c>
      <c r="D130" s="52" t="s">
        <v>258</v>
      </c>
      <c r="E130" s="51">
        <v>7.9000000000000001E-2</v>
      </c>
      <c r="F130" s="51">
        <v>6.0999999999999999E-2</v>
      </c>
      <c r="G130" s="51">
        <v>1.7999999999999999E-2</v>
      </c>
      <c r="H130" s="52" t="s">
        <v>662</v>
      </c>
      <c r="I130" s="52" t="s">
        <v>272</v>
      </c>
      <c r="J130" s="51" t="s">
        <v>663</v>
      </c>
    </row>
    <row r="131" spans="1:10" ht="22.5" x14ac:dyDescent="0.15">
      <c r="A131" s="53"/>
      <c r="B131" s="52" t="s">
        <v>222</v>
      </c>
      <c r="C131" s="52" t="s">
        <v>30</v>
      </c>
      <c r="D131" s="52" t="s">
        <v>258</v>
      </c>
      <c r="E131" s="51">
        <v>1.7999999999999999E-2</v>
      </c>
      <c r="F131" s="51">
        <v>1.4E-2</v>
      </c>
      <c r="G131" s="51">
        <v>4.0000000000000001E-3</v>
      </c>
      <c r="H131" s="52" t="s">
        <v>667</v>
      </c>
      <c r="I131" s="52" t="s">
        <v>668</v>
      </c>
      <c r="J131" s="51" t="s">
        <v>663</v>
      </c>
    </row>
    <row r="132" spans="1:10" ht="22.5" x14ac:dyDescent="0.15">
      <c r="A132" s="53"/>
      <c r="B132" s="52"/>
      <c r="C132" s="52" t="s">
        <v>226</v>
      </c>
      <c r="D132" s="52" t="s">
        <v>258</v>
      </c>
      <c r="E132" s="51">
        <v>0.01</v>
      </c>
      <c r="F132" s="51">
        <v>0</v>
      </c>
      <c r="G132" s="51">
        <v>0.01</v>
      </c>
      <c r="H132" s="52" t="s">
        <v>667</v>
      </c>
      <c r="I132" s="52" t="s">
        <v>668</v>
      </c>
      <c r="J132" s="51" t="s">
        <v>663</v>
      </c>
    </row>
    <row r="133" spans="1:10" ht="33.75" x14ac:dyDescent="0.15">
      <c r="A133" s="53"/>
      <c r="B133" s="52"/>
      <c r="C133" s="52" t="s">
        <v>182</v>
      </c>
      <c r="D133" s="52" t="s">
        <v>258</v>
      </c>
      <c r="E133" s="51">
        <v>1.2E-2</v>
      </c>
      <c r="F133" s="51">
        <v>3.0000000000000001E-3</v>
      </c>
      <c r="G133" s="51">
        <v>8.9999999999999993E-3</v>
      </c>
      <c r="H133" s="52" t="s">
        <v>669</v>
      </c>
      <c r="I133" s="52" t="s">
        <v>670</v>
      </c>
      <c r="J133" s="51" t="s">
        <v>663</v>
      </c>
    </row>
    <row r="134" spans="1:10" ht="56.25" x14ac:dyDescent="0.15">
      <c r="A134" s="53"/>
      <c r="B134" s="52" t="s">
        <v>277</v>
      </c>
      <c r="C134" s="52" t="s">
        <v>278</v>
      </c>
      <c r="D134" s="52" t="s">
        <v>258</v>
      </c>
      <c r="E134" s="51">
        <v>4.1000000000000002E-2</v>
      </c>
      <c r="F134" s="51">
        <v>3.2000000000000001E-2</v>
      </c>
      <c r="G134" s="51">
        <v>8.9999999999999993E-3</v>
      </c>
      <c r="H134" s="52" t="s">
        <v>671</v>
      </c>
      <c r="I134" s="52" t="s">
        <v>672</v>
      </c>
      <c r="J134" s="51" t="s">
        <v>663</v>
      </c>
    </row>
    <row r="135" spans="1:10" ht="22.5" x14ac:dyDescent="0.15">
      <c r="A135" s="53"/>
      <c r="B135" s="52"/>
      <c r="C135" s="52" t="s">
        <v>732</v>
      </c>
      <c r="D135" s="52" t="s">
        <v>258</v>
      </c>
      <c r="E135" s="51"/>
      <c r="F135" s="51"/>
      <c r="G135" s="51"/>
      <c r="H135" s="52" t="s">
        <v>733</v>
      </c>
      <c r="I135" s="52"/>
      <c r="J135" s="51" t="s">
        <v>663</v>
      </c>
    </row>
    <row r="136" spans="1:10" ht="67.5" x14ac:dyDescent="0.15">
      <c r="A136" s="53"/>
      <c r="B136" s="52"/>
      <c r="C136" s="52" t="s">
        <v>281</v>
      </c>
      <c r="D136" s="52" t="s">
        <v>258</v>
      </c>
      <c r="E136" s="51">
        <v>0.03</v>
      </c>
      <c r="F136" s="51">
        <v>2.3E-2</v>
      </c>
      <c r="G136" s="51">
        <v>7.0000000000000001E-3</v>
      </c>
      <c r="H136" s="52" t="s">
        <v>673</v>
      </c>
      <c r="I136" s="52" t="s">
        <v>674</v>
      </c>
      <c r="J136" s="51" t="s">
        <v>663</v>
      </c>
    </row>
    <row r="137" spans="1:10" ht="67.5" x14ac:dyDescent="0.15">
      <c r="A137" s="53"/>
      <c r="B137" s="52"/>
      <c r="C137" s="52" t="s">
        <v>283</v>
      </c>
      <c r="D137" s="52" t="s">
        <v>258</v>
      </c>
      <c r="E137" s="51">
        <v>2.1000000000000001E-2</v>
      </c>
      <c r="F137" s="51">
        <v>1.6E-2</v>
      </c>
      <c r="G137" s="51">
        <v>5.0000000000000001E-3</v>
      </c>
      <c r="H137" s="52" t="s">
        <v>673</v>
      </c>
      <c r="I137" s="52" t="s">
        <v>675</v>
      </c>
      <c r="J137" s="51" t="s">
        <v>663</v>
      </c>
    </row>
    <row r="138" spans="1:10" ht="33.75" x14ac:dyDescent="0.15">
      <c r="A138" s="53"/>
      <c r="B138" s="52" t="s">
        <v>287</v>
      </c>
      <c r="C138" s="52" t="s">
        <v>676</v>
      </c>
      <c r="D138" s="52" t="s">
        <v>258</v>
      </c>
      <c r="E138" s="51">
        <v>2.7E-2</v>
      </c>
      <c r="F138" s="51">
        <v>2.1999999999999999E-2</v>
      </c>
      <c r="G138" s="51">
        <v>5.0000000000000001E-3</v>
      </c>
      <c r="H138" s="52" t="s">
        <v>677</v>
      </c>
      <c r="I138" s="52" t="s">
        <v>678</v>
      </c>
      <c r="J138" s="51" t="s">
        <v>663</v>
      </c>
    </row>
    <row r="139" spans="1:10" ht="33.75" x14ac:dyDescent="0.15">
      <c r="A139" s="53"/>
      <c r="B139" s="52"/>
      <c r="C139" s="52" t="s">
        <v>679</v>
      </c>
      <c r="D139" s="52" t="s">
        <v>258</v>
      </c>
      <c r="E139" s="51">
        <v>2.1000000000000001E-2</v>
      </c>
      <c r="F139" s="51">
        <v>1.7000000000000001E-2</v>
      </c>
      <c r="G139" s="51">
        <v>4.0000000000000001E-3</v>
      </c>
      <c r="H139" s="52" t="s">
        <v>677</v>
      </c>
      <c r="I139" s="52" t="s">
        <v>678</v>
      </c>
      <c r="J139" s="51" t="s">
        <v>663</v>
      </c>
    </row>
    <row r="140" spans="1:10" ht="45" x14ac:dyDescent="0.15">
      <c r="A140" s="53"/>
      <c r="B140" s="52"/>
      <c r="C140" s="52" t="s">
        <v>680</v>
      </c>
      <c r="D140" s="52" t="s">
        <v>258</v>
      </c>
      <c r="E140" s="51">
        <v>1.4999999999999999E-2</v>
      </c>
      <c r="F140" s="51">
        <v>1.2E-2</v>
      </c>
      <c r="G140" s="51">
        <v>3.0000000000000001E-3</v>
      </c>
      <c r="H140" s="52" t="s">
        <v>681</v>
      </c>
      <c r="I140" s="52" t="s">
        <v>682</v>
      </c>
      <c r="J140" s="51" t="s">
        <v>663</v>
      </c>
    </row>
    <row r="141" spans="1:10" ht="56.25" x14ac:dyDescent="0.15">
      <c r="A141" s="53" t="s">
        <v>299</v>
      </c>
      <c r="B141" s="52" t="s">
        <v>256</v>
      </c>
      <c r="C141" s="52"/>
      <c r="D141" s="52" t="s">
        <v>258</v>
      </c>
      <c r="E141" s="51"/>
      <c r="F141" s="51"/>
      <c r="G141" s="51"/>
      <c r="H141" s="52" t="s">
        <v>734</v>
      </c>
      <c r="I141" s="52"/>
      <c r="J141" s="51" t="s">
        <v>663</v>
      </c>
    </row>
    <row r="142" spans="1:10" ht="22.5" x14ac:dyDescent="0.15">
      <c r="A142" s="53"/>
      <c r="B142" s="52" t="s">
        <v>261</v>
      </c>
      <c r="C142" s="52" t="s">
        <v>735</v>
      </c>
      <c r="D142" s="52" t="s">
        <v>258</v>
      </c>
      <c r="E142" s="51"/>
      <c r="F142" s="51"/>
      <c r="G142" s="51"/>
      <c r="H142" s="52" t="s">
        <v>733</v>
      </c>
      <c r="I142" s="52"/>
      <c r="J142" s="51" t="s">
        <v>663</v>
      </c>
    </row>
    <row r="143" spans="1:10" ht="22.5" x14ac:dyDescent="0.15">
      <c r="A143" s="53"/>
      <c r="B143" s="52"/>
      <c r="C143" s="52" t="s">
        <v>736</v>
      </c>
      <c r="D143" s="52" t="s">
        <v>258</v>
      </c>
      <c r="E143" s="51"/>
      <c r="F143" s="51"/>
      <c r="G143" s="51"/>
      <c r="H143" s="52" t="s">
        <v>733</v>
      </c>
      <c r="I143" s="52"/>
      <c r="J143" s="51" t="s">
        <v>663</v>
      </c>
    </row>
    <row r="144" spans="1:10" ht="22.5" x14ac:dyDescent="0.15">
      <c r="A144" s="53"/>
      <c r="B144" s="52"/>
      <c r="C144" s="52" t="s">
        <v>300</v>
      </c>
      <c r="D144" s="52" t="s">
        <v>258</v>
      </c>
      <c r="E144" s="51">
        <v>0.2</v>
      </c>
      <c r="F144" s="51">
        <v>0.155</v>
      </c>
      <c r="G144" s="51">
        <v>4.4999999999999998E-2</v>
      </c>
      <c r="H144" s="52" t="s">
        <v>683</v>
      </c>
      <c r="I144" s="52" t="s">
        <v>302</v>
      </c>
      <c r="J144" s="51" t="s">
        <v>663</v>
      </c>
    </row>
    <row r="145" spans="1:10" ht="45" x14ac:dyDescent="0.15">
      <c r="A145" s="53"/>
      <c r="B145" s="52"/>
      <c r="C145" s="52" t="s">
        <v>303</v>
      </c>
      <c r="D145" s="52" t="s">
        <v>258</v>
      </c>
      <c r="E145" s="51">
        <v>0.11700000000000001</v>
      </c>
      <c r="F145" s="51">
        <v>9.0999999999999998E-2</v>
      </c>
      <c r="G145" s="51">
        <v>2.5999999999999999E-2</v>
      </c>
      <c r="H145" s="52" t="s">
        <v>683</v>
      </c>
      <c r="I145" s="52" t="s">
        <v>304</v>
      </c>
      <c r="J145" s="51" t="s">
        <v>663</v>
      </c>
    </row>
    <row r="146" spans="1:10" ht="45" x14ac:dyDescent="0.15">
      <c r="A146" s="53"/>
      <c r="B146" s="52"/>
      <c r="C146" s="52" t="s">
        <v>305</v>
      </c>
      <c r="D146" s="52" t="s">
        <v>258</v>
      </c>
      <c r="E146" s="51">
        <v>0.10199999999999999</v>
      </c>
      <c r="F146" s="51">
        <v>0.08</v>
      </c>
      <c r="G146" s="51">
        <v>2.1999999999999999E-2</v>
      </c>
      <c r="H146" s="52" t="s">
        <v>683</v>
      </c>
      <c r="I146" s="52" t="s">
        <v>304</v>
      </c>
      <c r="J146" s="51" t="s">
        <v>663</v>
      </c>
    </row>
    <row r="147" spans="1:10" ht="22.5" x14ac:dyDescent="0.15">
      <c r="A147" s="53"/>
      <c r="B147" s="52"/>
      <c r="C147" s="52" t="s">
        <v>271</v>
      </c>
      <c r="D147" s="52" t="s">
        <v>258</v>
      </c>
      <c r="E147" s="51">
        <v>9.2999999999999999E-2</v>
      </c>
      <c r="F147" s="51">
        <v>7.2999999999999995E-2</v>
      </c>
      <c r="G147" s="51">
        <v>0.02</v>
      </c>
      <c r="H147" s="52" t="s">
        <v>683</v>
      </c>
      <c r="I147" s="52" t="s">
        <v>684</v>
      </c>
      <c r="J147" s="51" t="s">
        <v>663</v>
      </c>
    </row>
    <row r="148" spans="1:10" ht="22.5" x14ac:dyDescent="0.15">
      <c r="A148" s="53"/>
      <c r="B148" s="52" t="s">
        <v>222</v>
      </c>
      <c r="C148" s="52" t="s">
        <v>30</v>
      </c>
      <c r="D148" s="52" t="s">
        <v>258</v>
      </c>
      <c r="E148" s="51">
        <v>0.03</v>
      </c>
      <c r="F148" s="51">
        <v>2.3E-2</v>
      </c>
      <c r="G148" s="51">
        <v>7.0000000000000001E-3</v>
      </c>
      <c r="H148" s="52" t="s">
        <v>685</v>
      </c>
      <c r="I148" s="52" t="s">
        <v>686</v>
      </c>
      <c r="J148" s="51" t="s">
        <v>663</v>
      </c>
    </row>
    <row r="149" spans="1:10" ht="22.5" x14ac:dyDescent="0.15">
      <c r="A149" s="53"/>
      <c r="B149" s="52"/>
      <c r="C149" s="52" t="s">
        <v>226</v>
      </c>
      <c r="D149" s="52" t="s">
        <v>258</v>
      </c>
      <c r="E149" s="51">
        <v>1.6E-2</v>
      </c>
      <c r="F149" s="51">
        <v>0</v>
      </c>
      <c r="G149" s="51">
        <v>1.6E-2</v>
      </c>
      <c r="H149" s="52" t="s">
        <v>685</v>
      </c>
      <c r="I149" s="52" t="s">
        <v>686</v>
      </c>
      <c r="J149" s="51" t="s">
        <v>663</v>
      </c>
    </row>
    <row r="150" spans="1:10" ht="33.75" x14ac:dyDescent="0.15">
      <c r="A150" s="53"/>
      <c r="B150" s="52"/>
      <c r="C150" s="52" t="s">
        <v>182</v>
      </c>
      <c r="D150" s="52" t="s">
        <v>258</v>
      </c>
      <c r="E150" s="51">
        <v>1.9E-2</v>
      </c>
      <c r="F150" s="51">
        <v>5.0000000000000001E-3</v>
      </c>
      <c r="G150" s="51">
        <v>1.4E-2</v>
      </c>
      <c r="H150" s="52" t="s">
        <v>669</v>
      </c>
      <c r="I150" s="52" t="s">
        <v>687</v>
      </c>
      <c r="J150" s="51" t="s">
        <v>663</v>
      </c>
    </row>
    <row r="151" spans="1:10" ht="33.75" x14ac:dyDescent="0.15">
      <c r="A151" s="53"/>
      <c r="B151" s="52" t="s">
        <v>277</v>
      </c>
      <c r="C151" s="52" t="s">
        <v>311</v>
      </c>
      <c r="D151" s="52" t="s">
        <v>258</v>
      </c>
      <c r="E151" s="51">
        <v>4.4999999999999998E-2</v>
      </c>
      <c r="F151" s="51">
        <v>3.5000000000000003E-2</v>
      </c>
      <c r="G151" s="51">
        <v>0.01</v>
      </c>
      <c r="H151" s="52" t="s">
        <v>688</v>
      </c>
      <c r="I151" s="52" t="s">
        <v>689</v>
      </c>
      <c r="J151" s="51" t="s">
        <v>663</v>
      </c>
    </row>
    <row r="152" spans="1:10" ht="45" x14ac:dyDescent="0.15">
      <c r="A152" s="53"/>
      <c r="B152" s="52"/>
      <c r="C152" s="52" t="s">
        <v>315</v>
      </c>
      <c r="D152" s="52" t="s">
        <v>690</v>
      </c>
      <c r="E152" s="51">
        <v>4.3999999999999997E-2</v>
      </c>
      <c r="F152" s="51">
        <v>3.4000000000000002E-2</v>
      </c>
      <c r="G152" s="51">
        <v>0.01</v>
      </c>
      <c r="H152" s="52" t="s">
        <v>688</v>
      </c>
      <c r="I152" s="52" t="s">
        <v>691</v>
      </c>
      <c r="J152" s="51" t="s">
        <v>663</v>
      </c>
    </row>
    <row r="153" spans="1:10" ht="33.75" x14ac:dyDescent="0.15">
      <c r="A153" s="53"/>
      <c r="B153" s="52"/>
      <c r="C153" s="52" t="s">
        <v>317</v>
      </c>
      <c r="D153" s="52" t="s">
        <v>258</v>
      </c>
      <c r="E153" s="51">
        <v>2.4E-2</v>
      </c>
      <c r="F153" s="51">
        <v>1.7999999999999999E-2</v>
      </c>
      <c r="G153" s="51">
        <v>6.0000000000000001E-3</v>
      </c>
      <c r="H153" s="52" t="s">
        <v>688</v>
      </c>
      <c r="I153" s="52" t="s">
        <v>691</v>
      </c>
      <c r="J153" s="51" t="s">
        <v>663</v>
      </c>
    </row>
    <row r="154" spans="1:10" ht="33.75" x14ac:dyDescent="0.15">
      <c r="A154" s="53"/>
      <c r="B154" s="52"/>
      <c r="C154" s="52" t="s">
        <v>318</v>
      </c>
      <c r="D154" s="52" t="s">
        <v>258</v>
      </c>
      <c r="E154" s="51">
        <v>1.7000000000000001E-2</v>
      </c>
      <c r="F154" s="51">
        <v>1.2999999999999999E-2</v>
      </c>
      <c r="G154" s="51">
        <v>4.0000000000000001E-3</v>
      </c>
      <c r="H154" s="52" t="s">
        <v>688</v>
      </c>
      <c r="I154" s="52" t="s">
        <v>691</v>
      </c>
      <c r="J154" s="51" t="s">
        <v>663</v>
      </c>
    </row>
    <row r="155" spans="1:10" ht="33.75" x14ac:dyDescent="0.15">
      <c r="A155" s="53"/>
      <c r="B155" s="52"/>
      <c r="C155" s="52" t="s">
        <v>182</v>
      </c>
      <c r="D155" s="52" t="s">
        <v>258</v>
      </c>
      <c r="E155" s="51">
        <v>1.9E-2</v>
      </c>
      <c r="F155" s="51">
        <v>5.0000000000000001E-3</v>
      </c>
      <c r="G155" s="51">
        <v>1.4E-2</v>
      </c>
      <c r="H155" s="52" t="s">
        <v>669</v>
      </c>
      <c r="I155" s="52" t="s">
        <v>687</v>
      </c>
      <c r="J155" s="51" t="s">
        <v>663</v>
      </c>
    </row>
    <row r="156" spans="1:10" ht="22.5" x14ac:dyDescent="0.15">
      <c r="A156" s="53"/>
      <c r="B156" s="52" t="s">
        <v>287</v>
      </c>
      <c r="C156" s="52" t="s">
        <v>737</v>
      </c>
      <c r="D156" s="52" t="s">
        <v>258</v>
      </c>
      <c r="E156" s="51"/>
      <c r="F156" s="51"/>
      <c r="G156" s="51"/>
      <c r="H156" s="52" t="s">
        <v>733</v>
      </c>
      <c r="I156" s="52"/>
      <c r="J156" s="51" t="s">
        <v>663</v>
      </c>
    </row>
    <row r="157" spans="1:10" ht="33.75" x14ac:dyDescent="0.15">
      <c r="A157" s="53"/>
      <c r="B157" s="52"/>
      <c r="C157" s="52" t="s">
        <v>692</v>
      </c>
      <c r="D157" s="52" t="s">
        <v>258</v>
      </c>
      <c r="E157" s="51">
        <v>3.5000000000000003E-2</v>
      </c>
      <c r="F157" s="51">
        <v>2.7E-2</v>
      </c>
      <c r="G157" s="51">
        <v>8.0000000000000002E-3</v>
      </c>
      <c r="H157" s="52" t="s">
        <v>693</v>
      </c>
      <c r="I157" s="52" t="s">
        <v>694</v>
      </c>
      <c r="J157" s="51" t="s">
        <v>663</v>
      </c>
    </row>
    <row r="158" spans="1:10" ht="45" x14ac:dyDescent="0.15">
      <c r="A158" s="53"/>
      <c r="B158" s="52"/>
      <c r="C158" s="52" t="s">
        <v>695</v>
      </c>
      <c r="D158" s="52" t="s">
        <v>258</v>
      </c>
      <c r="E158" s="51">
        <v>2.1000000000000001E-2</v>
      </c>
      <c r="F158" s="51">
        <v>1.6E-2</v>
      </c>
      <c r="G158" s="51">
        <v>5.0000000000000001E-3</v>
      </c>
      <c r="H158" s="52" t="s">
        <v>693</v>
      </c>
      <c r="I158" s="52" t="s">
        <v>696</v>
      </c>
      <c r="J158" s="51" t="s">
        <v>663</v>
      </c>
    </row>
    <row r="159" spans="1:10" ht="45" x14ac:dyDescent="0.15">
      <c r="A159" s="53"/>
      <c r="B159" s="52"/>
      <c r="C159" s="52" t="s">
        <v>697</v>
      </c>
      <c r="D159" s="52" t="s">
        <v>258</v>
      </c>
      <c r="E159" s="51">
        <v>1.4999999999999999E-2</v>
      </c>
      <c r="F159" s="51">
        <v>1.2E-2</v>
      </c>
      <c r="G159" s="51">
        <v>3.0000000000000001E-3</v>
      </c>
      <c r="H159" s="52" t="s">
        <v>693</v>
      </c>
      <c r="I159" s="52" t="s">
        <v>694</v>
      </c>
      <c r="J159" s="51" t="s">
        <v>663</v>
      </c>
    </row>
    <row r="160" spans="1:10" ht="22.5" customHeight="1" x14ac:dyDescent="0.15">
      <c r="A160" s="182" t="s">
        <v>698</v>
      </c>
      <c r="B160" s="183"/>
      <c r="C160" s="183"/>
      <c r="D160" s="183"/>
      <c r="E160" s="183"/>
      <c r="F160" s="183"/>
      <c r="G160" s="183"/>
      <c r="H160" s="183"/>
      <c r="I160" s="183"/>
      <c r="J160" s="184"/>
    </row>
    <row r="161" spans="1:10" ht="78.75" x14ac:dyDescent="0.15">
      <c r="A161" s="53"/>
      <c r="B161" s="51" t="s">
        <v>333</v>
      </c>
      <c r="C161" s="51"/>
      <c r="D161" s="51" t="s">
        <v>40</v>
      </c>
      <c r="E161" s="51">
        <v>1810</v>
      </c>
      <c r="F161" s="51"/>
      <c r="G161" s="51"/>
      <c r="H161" s="52" t="s">
        <v>327</v>
      </c>
      <c r="I161" s="52" t="s">
        <v>699</v>
      </c>
      <c r="J161" s="51" t="s">
        <v>67</v>
      </c>
    </row>
    <row r="162" spans="1:10" ht="78.75" x14ac:dyDescent="0.15">
      <c r="A162" s="53"/>
      <c r="B162" s="51" t="s">
        <v>337</v>
      </c>
      <c r="C162" s="51"/>
      <c r="D162" s="51" t="s">
        <v>40</v>
      </c>
      <c r="E162" s="51">
        <v>1430</v>
      </c>
      <c r="F162" s="51"/>
      <c r="G162" s="51"/>
      <c r="H162" s="52" t="s">
        <v>327</v>
      </c>
      <c r="I162" s="52" t="s">
        <v>699</v>
      </c>
      <c r="J162" s="51" t="s">
        <v>67</v>
      </c>
    </row>
    <row r="163" spans="1:10" ht="78.75" x14ac:dyDescent="0.15">
      <c r="A163" s="53"/>
      <c r="B163" s="51" t="s">
        <v>336</v>
      </c>
      <c r="C163" s="51"/>
      <c r="D163" s="51" t="s">
        <v>40</v>
      </c>
      <c r="E163" s="51">
        <v>3500</v>
      </c>
      <c r="F163" s="51"/>
      <c r="G163" s="51"/>
      <c r="H163" s="52" t="s">
        <v>327</v>
      </c>
      <c r="I163" s="52" t="s">
        <v>699</v>
      </c>
      <c r="J163" s="51" t="s">
        <v>67</v>
      </c>
    </row>
    <row r="164" spans="1:10" ht="78.75" x14ac:dyDescent="0.15">
      <c r="A164" s="53"/>
      <c r="B164" s="51" t="s">
        <v>338</v>
      </c>
      <c r="C164" s="51"/>
      <c r="D164" s="51" t="s">
        <v>40</v>
      </c>
      <c r="E164" s="51">
        <v>4470</v>
      </c>
      <c r="F164" s="51"/>
      <c r="G164" s="51"/>
      <c r="H164" s="52" t="s">
        <v>327</v>
      </c>
      <c r="I164" s="52" t="s">
        <v>699</v>
      </c>
      <c r="J164" s="51" t="s">
        <v>67</v>
      </c>
    </row>
    <row r="165" spans="1:10" ht="78.75" x14ac:dyDescent="0.15">
      <c r="A165" s="53"/>
      <c r="B165" s="51" t="s">
        <v>335</v>
      </c>
      <c r="C165" s="51"/>
      <c r="D165" s="51" t="s">
        <v>40</v>
      </c>
      <c r="E165" s="51">
        <v>675</v>
      </c>
      <c r="F165" s="51"/>
      <c r="G165" s="51"/>
      <c r="H165" s="52" t="s">
        <v>327</v>
      </c>
      <c r="I165" s="52" t="s">
        <v>699</v>
      </c>
      <c r="J165" s="51" t="s">
        <v>67</v>
      </c>
    </row>
    <row r="166" spans="1:10" ht="78.75" x14ac:dyDescent="0.15">
      <c r="A166" s="53"/>
      <c r="B166" s="51" t="s">
        <v>342</v>
      </c>
      <c r="C166" s="52" t="s">
        <v>343</v>
      </c>
      <c r="D166" s="51" t="s">
        <v>40</v>
      </c>
      <c r="E166" s="51">
        <v>3922</v>
      </c>
      <c r="F166" s="51"/>
      <c r="G166" s="51"/>
      <c r="H166" s="52" t="s">
        <v>327</v>
      </c>
      <c r="I166" s="52" t="s">
        <v>699</v>
      </c>
      <c r="J166" s="51" t="s">
        <v>67</v>
      </c>
    </row>
    <row r="167" spans="1:10" ht="78.75" x14ac:dyDescent="0.15">
      <c r="A167" s="53"/>
      <c r="B167" s="51" t="s">
        <v>369</v>
      </c>
      <c r="C167" s="52" t="s">
        <v>370</v>
      </c>
      <c r="D167" s="51" t="s">
        <v>40</v>
      </c>
      <c r="E167" s="51">
        <v>3985</v>
      </c>
      <c r="F167" s="51"/>
      <c r="G167" s="51"/>
      <c r="H167" s="52" t="s">
        <v>327</v>
      </c>
      <c r="I167" s="52" t="s">
        <v>699</v>
      </c>
      <c r="J167" s="51" t="s">
        <v>67</v>
      </c>
    </row>
    <row r="168" spans="1:10" ht="78.75" x14ac:dyDescent="0.15">
      <c r="A168" s="53"/>
      <c r="B168" s="51" t="s">
        <v>347</v>
      </c>
      <c r="C168" s="52" t="s">
        <v>348</v>
      </c>
      <c r="D168" s="51" t="s">
        <v>40</v>
      </c>
      <c r="E168" s="51">
        <v>1774</v>
      </c>
      <c r="F168" s="51"/>
      <c r="G168" s="51"/>
      <c r="H168" s="52" t="s">
        <v>327</v>
      </c>
      <c r="I168" s="52" t="s">
        <v>699</v>
      </c>
      <c r="J168" s="51" t="s">
        <v>67</v>
      </c>
    </row>
    <row r="169" spans="1:10" ht="78.75" x14ac:dyDescent="0.15">
      <c r="A169" s="53"/>
      <c r="B169" s="51" t="s">
        <v>351</v>
      </c>
      <c r="C169" s="52" t="s">
        <v>352</v>
      </c>
      <c r="D169" s="51" t="s">
        <v>40</v>
      </c>
      <c r="E169" s="51">
        <v>2088</v>
      </c>
      <c r="F169" s="51"/>
      <c r="G169" s="51"/>
      <c r="H169" s="52" t="s">
        <v>327</v>
      </c>
      <c r="I169" s="52" t="s">
        <v>699</v>
      </c>
      <c r="J169" s="51" t="s">
        <v>67</v>
      </c>
    </row>
    <row r="170" spans="1:10" ht="78.75" x14ac:dyDescent="0.15">
      <c r="A170" s="53"/>
      <c r="B170" s="51" t="s">
        <v>353</v>
      </c>
      <c r="C170" s="52" t="s">
        <v>354</v>
      </c>
      <c r="D170" s="51" t="s">
        <v>40</v>
      </c>
      <c r="E170" s="51">
        <v>2346</v>
      </c>
      <c r="F170" s="51"/>
      <c r="G170" s="51"/>
      <c r="H170" s="52" t="s">
        <v>327</v>
      </c>
      <c r="I170" s="52" t="s">
        <v>699</v>
      </c>
      <c r="J170" s="51" t="s">
        <v>517</v>
      </c>
    </row>
    <row r="171" spans="1:10" ht="78.75" x14ac:dyDescent="0.15">
      <c r="A171" s="53"/>
      <c r="B171" s="51" t="s">
        <v>355</v>
      </c>
      <c r="C171" s="52" t="s">
        <v>356</v>
      </c>
      <c r="D171" s="51" t="s">
        <v>40</v>
      </c>
      <c r="E171" s="51">
        <v>2729</v>
      </c>
      <c r="F171" s="51"/>
      <c r="G171" s="51"/>
      <c r="H171" s="52" t="s">
        <v>327</v>
      </c>
      <c r="I171" s="52" t="s">
        <v>699</v>
      </c>
      <c r="J171" s="51" t="s">
        <v>67</v>
      </c>
    </row>
    <row r="172" spans="1:10" ht="78.75" x14ac:dyDescent="0.15">
      <c r="A172" s="53"/>
      <c r="B172" s="51" t="s">
        <v>330</v>
      </c>
      <c r="C172" s="52"/>
      <c r="D172" s="51" t="s">
        <v>40</v>
      </c>
      <c r="E172" s="51">
        <v>4</v>
      </c>
      <c r="F172" s="51"/>
      <c r="G172" s="51"/>
      <c r="H172" s="52" t="s">
        <v>327</v>
      </c>
      <c r="I172" s="52" t="s">
        <v>699</v>
      </c>
      <c r="J172" s="51" t="s">
        <v>117</v>
      </c>
    </row>
    <row r="173" spans="1:10" ht="78.75" x14ac:dyDescent="0.15">
      <c r="A173" s="53"/>
      <c r="B173" s="51" t="s">
        <v>332</v>
      </c>
      <c r="C173" s="52"/>
      <c r="D173" s="51" t="s">
        <v>40</v>
      </c>
      <c r="E173" s="51">
        <v>1</v>
      </c>
      <c r="F173" s="51"/>
      <c r="G173" s="51"/>
      <c r="H173" s="52" t="s">
        <v>327</v>
      </c>
      <c r="I173" s="52" t="s">
        <v>699</v>
      </c>
      <c r="J173" s="51" t="s">
        <v>117</v>
      </c>
    </row>
    <row r="174" spans="1:10" ht="78.75" x14ac:dyDescent="0.15">
      <c r="A174" s="53"/>
      <c r="B174" s="51" t="s">
        <v>528</v>
      </c>
      <c r="C174" s="52"/>
      <c r="D174" s="51" t="s">
        <v>40</v>
      </c>
      <c r="E174" s="51">
        <v>1</v>
      </c>
      <c r="F174" s="51"/>
      <c r="G174" s="51"/>
      <c r="H174" s="52" t="s">
        <v>327</v>
      </c>
      <c r="I174" s="52" t="s">
        <v>699</v>
      </c>
      <c r="J174" s="51" t="s">
        <v>117</v>
      </c>
    </row>
    <row r="175" spans="1:10" ht="123.75" x14ac:dyDescent="0.15">
      <c r="A175" s="53"/>
      <c r="B175" s="51" t="s">
        <v>359</v>
      </c>
      <c r="C175" s="52" t="s">
        <v>360</v>
      </c>
      <c r="D175" s="51" t="s">
        <v>40</v>
      </c>
      <c r="E175" s="51">
        <v>1387</v>
      </c>
      <c r="F175" s="51"/>
      <c r="G175" s="51"/>
      <c r="H175" s="52" t="s">
        <v>327</v>
      </c>
      <c r="I175" s="52" t="s">
        <v>699</v>
      </c>
      <c r="J175" s="51" t="s">
        <v>117</v>
      </c>
    </row>
    <row r="176" spans="1:10" ht="112.5" x14ac:dyDescent="0.15">
      <c r="A176" s="53"/>
      <c r="B176" s="51" t="s">
        <v>361</v>
      </c>
      <c r="C176" s="52" t="s">
        <v>362</v>
      </c>
      <c r="D176" s="51" t="s">
        <v>40</v>
      </c>
      <c r="E176" s="51">
        <v>1397</v>
      </c>
      <c r="F176" s="51"/>
      <c r="G176" s="51"/>
      <c r="H176" s="52" t="s">
        <v>327</v>
      </c>
      <c r="I176" s="52" t="s">
        <v>699</v>
      </c>
      <c r="J176" s="51" t="s">
        <v>117</v>
      </c>
    </row>
    <row r="177" spans="1:10" ht="78.75" x14ac:dyDescent="0.15">
      <c r="A177" s="53"/>
      <c r="B177" s="51" t="s">
        <v>363</v>
      </c>
      <c r="C177" s="52" t="s">
        <v>364</v>
      </c>
      <c r="D177" s="51" t="s">
        <v>40</v>
      </c>
      <c r="E177" s="51">
        <v>601</v>
      </c>
      <c r="F177" s="51"/>
      <c r="G177" s="51"/>
      <c r="H177" s="52" t="s">
        <v>327</v>
      </c>
      <c r="I177" s="52" t="s">
        <v>699</v>
      </c>
      <c r="J177" s="51" t="s">
        <v>117</v>
      </c>
    </row>
    <row r="178" spans="1:10" ht="78.75" x14ac:dyDescent="0.15">
      <c r="A178" s="53"/>
      <c r="B178" s="51" t="s">
        <v>367</v>
      </c>
      <c r="C178" s="52" t="s">
        <v>368</v>
      </c>
      <c r="D178" s="51" t="s">
        <v>40</v>
      </c>
      <c r="E178" s="51">
        <v>698</v>
      </c>
      <c r="F178" s="51"/>
      <c r="G178" s="51"/>
      <c r="H178" s="52" t="s">
        <v>327</v>
      </c>
      <c r="I178" s="52" t="s">
        <v>699</v>
      </c>
      <c r="J178" s="51" t="s">
        <v>117</v>
      </c>
    </row>
    <row r="179" spans="1:10" ht="78.75" x14ac:dyDescent="0.15">
      <c r="A179" s="53"/>
      <c r="B179" s="51" t="s">
        <v>371</v>
      </c>
      <c r="C179" s="52" t="s">
        <v>372</v>
      </c>
      <c r="D179" s="51" t="s">
        <v>40</v>
      </c>
      <c r="E179" s="51">
        <v>631</v>
      </c>
      <c r="F179" s="51"/>
      <c r="G179" s="51"/>
      <c r="H179" s="52" t="s">
        <v>327</v>
      </c>
      <c r="I179" s="52" t="s">
        <v>699</v>
      </c>
      <c r="J179" s="51" t="s">
        <v>117</v>
      </c>
    </row>
    <row r="180" spans="1:10" x14ac:dyDescent="0.15">
      <c r="A180" s="78"/>
      <c r="B180"/>
      <c r="C180"/>
      <c r="D180"/>
      <c r="E180"/>
      <c r="F180"/>
      <c r="G180"/>
      <c r="H180" s="1"/>
      <c r="I180" s="1"/>
      <c r="J180"/>
    </row>
    <row r="181" spans="1:10" customFormat="1" x14ac:dyDescent="0.15">
      <c r="A181" t="s">
        <v>391</v>
      </c>
      <c r="B181" s="1"/>
      <c r="C181" s="1"/>
      <c r="D181" s="1"/>
      <c r="H181" s="1"/>
      <c r="I181" s="1"/>
    </row>
    <row r="182" spans="1:10" s="29" customFormat="1" ht="396.75" customHeight="1" x14ac:dyDescent="0.15">
      <c r="A182" s="214" t="s">
        <v>738</v>
      </c>
      <c r="B182" s="215"/>
      <c r="C182" s="215"/>
      <c r="D182" s="215"/>
      <c r="E182" s="215"/>
      <c r="F182" s="215"/>
      <c r="G182" s="215"/>
      <c r="H182" s="215"/>
      <c r="I182" s="215"/>
      <c r="J182" s="216"/>
    </row>
    <row r="183" spans="1:10" customFormat="1" ht="82.5" customHeight="1" x14ac:dyDescent="0.15">
      <c r="A183" s="217" t="s">
        <v>739</v>
      </c>
      <c r="B183" s="218"/>
      <c r="C183" s="218"/>
      <c r="D183" s="218"/>
      <c r="E183" s="218"/>
      <c r="F183" s="218"/>
      <c r="G183" s="218"/>
      <c r="H183" s="218"/>
      <c r="I183" s="218"/>
      <c r="J183" s="219"/>
    </row>
  </sheetData>
  <mergeCells count="24">
    <mergeCell ref="A3:J3"/>
    <mergeCell ref="A4:J4"/>
    <mergeCell ref="A182:J182"/>
    <mergeCell ref="A183:J183"/>
    <mergeCell ref="B13:C13"/>
    <mergeCell ref="B18:C18"/>
    <mergeCell ref="B19:C19"/>
    <mergeCell ref="B43:C43"/>
    <mergeCell ref="B63:C63"/>
    <mergeCell ref="B64:C64"/>
    <mergeCell ref="B76:C76"/>
    <mergeCell ref="B79:C79"/>
    <mergeCell ref="B80:C80"/>
    <mergeCell ref="A5:J5"/>
    <mergeCell ref="A81:J81"/>
    <mergeCell ref="A74:J74"/>
    <mergeCell ref="A160:J160"/>
    <mergeCell ref="B10:C10"/>
    <mergeCell ref="B14:C14"/>
    <mergeCell ref="B15:C15"/>
    <mergeCell ref="B16:C16"/>
    <mergeCell ref="A124:J124"/>
    <mergeCell ref="A31:J31"/>
    <mergeCell ref="A66:J66"/>
  </mergeCells>
  <pageMargins left="0.70866141732283472" right="0.70866141732283472" top="0.74803149606299213" bottom="0.74803149606299213" header="0.31496062992125984" footer="0.31496062992125984"/>
  <pageSetup paperSize="9" scale="51" fitToHeight="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4"/>
  <sheetViews>
    <sheetView zoomScale="90" zoomScaleNormal="90" workbookViewId="0">
      <pane ySplit="2" topLeftCell="A3" activePane="bottomLeft" state="frozen"/>
      <selection pane="bottomLeft" activeCell="A2" sqref="A2"/>
    </sheetView>
  </sheetViews>
  <sheetFormatPr defaultRowHeight="11.25" x14ac:dyDescent="0.15"/>
  <cols>
    <col min="1" max="1" width="21.625" customWidth="1"/>
    <col min="2" max="4" width="9" style="1"/>
    <col min="8" max="8" width="9" style="1"/>
    <col min="9" max="9" width="66.125" style="1" customWidth="1"/>
    <col min="10" max="10" width="9.5" customWidth="1"/>
  </cols>
  <sheetData>
    <row r="1" spans="1:10" ht="15.75" customHeight="1" x14ac:dyDescent="0.15">
      <c r="A1" s="4"/>
      <c r="B1" s="5"/>
      <c r="C1" s="5"/>
      <c r="D1" s="5"/>
      <c r="E1" s="4"/>
      <c r="F1" s="4"/>
      <c r="G1" s="4"/>
      <c r="H1" s="5"/>
      <c r="I1" s="5"/>
      <c r="J1" s="4"/>
    </row>
    <row r="2" spans="1:10" ht="45" x14ac:dyDescent="0.15">
      <c r="A2" s="3" t="s">
        <v>0</v>
      </c>
      <c r="B2" s="3"/>
      <c r="C2" s="3"/>
      <c r="D2" s="3" t="s">
        <v>1</v>
      </c>
      <c r="E2" s="3" t="s">
        <v>2</v>
      </c>
      <c r="F2" s="3" t="s">
        <v>3</v>
      </c>
      <c r="G2" s="3" t="s">
        <v>4</v>
      </c>
      <c r="H2" s="3" t="s">
        <v>5</v>
      </c>
      <c r="I2" s="3" t="s">
        <v>6</v>
      </c>
      <c r="J2" s="3" t="s">
        <v>7</v>
      </c>
    </row>
    <row r="3" spans="1:10" x14ac:dyDescent="0.15">
      <c r="A3" s="201"/>
      <c r="B3" s="202"/>
      <c r="C3" s="202"/>
      <c r="D3" s="202"/>
      <c r="E3" s="202"/>
      <c r="F3" s="202"/>
      <c r="G3" s="202"/>
      <c r="H3" s="202"/>
      <c r="I3" s="202"/>
      <c r="J3" s="203"/>
    </row>
    <row r="4" spans="1:10" s="70" customFormat="1" ht="150" customHeight="1" x14ac:dyDescent="0.15">
      <c r="A4" s="179" t="s">
        <v>740</v>
      </c>
      <c r="B4" s="180"/>
      <c r="C4" s="180"/>
      <c r="D4" s="180"/>
      <c r="E4" s="180"/>
      <c r="F4" s="180"/>
      <c r="G4" s="180"/>
      <c r="H4" s="180"/>
      <c r="I4" s="180"/>
      <c r="J4" s="181"/>
    </row>
    <row r="5" spans="1:10" ht="22.5" x14ac:dyDescent="0.15">
      <c r="A5" s="53" t="s">
        <v>9</v>
      </c>
      <c r="B5" s="51" t="s">
        <v>577</v>
      </c>
      <c r="C5" s="51"/>
      <c r="D5" s="52" t="s">
        <v>12</v>
      </c>
      <c r="E5" s="51">
        <v>2.74</v>
      </c>
      <c r="F5" s="51">
        <v>2.2690000000000001</v>
      </c>
      <c r="G5" s="51">
        <v>0.47099999999999997</v>
      </c>
      <c r="H5" s="52" t="s">
        <v>101</v>
      </c>
      <c r="I5" s="52" t="s">
        <v>578</v>
      </c>
      <c r="J5" s="51"/>
    </row>
    <row r="6" spans="1:10" ht="45" x14ac:dyDescent="0.15">
      <c r="A6" s="51"/>
      <c r="B6" s="51" t="s">
        <v>579</v>
      </c>
      <c r="C6" s="51"/>
      <c r="D6" s="52" t="s">
        <v>12</v>
      </c>
      <c r="E6" s="51">
        <v>2.8</v>
      </c>
      <c r="F6" s="51">
        <v>2.2999999999999998</v>
      </c>
      <c r="G6" s="51">
        <v>0.5</v>
      </c>
      <c r="H6" s="52" t="s">
        <v>580</v>
      </c>
      <c r="I6" s="52" t="s">
        <v>581</v>
      </c>
      <c r="J6" s="51"/>
    </row>
    <row r="7" spans="1:10" x14ac:dyDescent="0.15">
      <c r="A7" s="51"/>
      <c r="B7" s="51" t="s">
        <v>582</v>
      </c>
      <c r="C7" s="51"/>
      <c r="D7" s="52" t="s">
        <v>12</v>
      </c>
      <c r="E7" s="51">
        <v>2.88</v>
      </c>
      <c r="F7" s="51">
        <v>2.42</v>
      </c>
      <c r="G7" s="51">
        <v>0.46</v>
      </c>
      <c r="H7" s="52" t="s">
        <v>580</v>
      </c>
      <c r="I7" s="52" t="s">
        <v>741</v>
      </c>
      <c r="J7" s="51"/>
    </row>
    <row r="8" spans="1:10" ht="67.5" x14ac:dyDescent="0.15">
      <c r="A8" s="51"/>
      <c r="B8" s="51" t="s">
        <v>184</v>
      </c>
      <c r="C8" s="51"/>
      <c r="D8" s="52" t="s">
        <v>12</v>
      </c>
      <c r="E8" s="51">
        <v>1.083</v>
      </c>
      <c r="F8" s="51">
        <v>0.373</v>
      </c>
      <c r="G8" s="51">
        <v>0.71</v>
      </c>
      <c r="H8" s="52" t="s">
        <v>101</v>
      </c>
      <c r="I8" s="52" t="s">
        <v>742</v>
      </c>
      <c r="J8" s="51"/>
    </row>
    <row r="9" spans="1:10" ht="67.5" x14ac:dyDescent="0.15">
      <c r="A9" s="51"/>
      <c r="B9" s="51" t="s">
        <v>23</v>
      </c>
      <c r="C9" s="51"/>
      <c r="D9" s="52" t="s">
        <v>12</v>
      </c>
      <c r="E9" s="51">
        <v>1.24</v>
      </c>
      <c r="F9" s="51">
        <v>0</v>
      </c>
      <c r="G9" s="51">
        <v>1.24</v>
      </c>
      <c r="H9" s="52" t="s">
        <v>580</v>
      </c>
      <c r="I9" s="52" t="s">
        <v>743</v>
      </c>
      <c r="J9" s="51"/>
    </row>
    <row r="10" spans="1:10" ht="56.25" x14ac:dyDescent="0.15">
      <c r="A10" s="51"/>
      <c r="B10" s="51" t="s">
        <v>585</v>
      </c>
      <c r="C10" s="51"/>
      <c r="D10" s="52" t="s">
        <v>12</v>
      </c>
      <c r="E10" s="51">
        <v>2.1859999999999999</v>
      </c>
      <c r="F10" s="51"/>
      <c r="G10" s="51"/>
      <c r="H10" s="52" t="s">
        <v>103</v>
      </c>
      <c r="I10" s="52" t="s">
        <v>744</v>
      </c>
      <c r="J10" s="51"/>
    </row>
    <row r="11" spans="1:10" ht="56.25" x14ac:dyDescent="0.15">
      <c r="A11" s="51"/>
      <c r="B11" s="186" t="s">
        <v>587</v>
      </c>
      <c r="C11" s="187"/>
      <c r="D11" s="52" t="s">
        <v>12</v>
      </c>
      <c r="E11" s="51">
        <v>1.39</v>
      </c>
      <c r="F11" s="51"/>
      <c r="G11" s="51"/>
      <c r="H11" s="52" t="s">
        <v>103</v>
      </c>
      <c r="I11" s="52" t="s">
        <v>744</v>
      </c>
      <c r="J11" s="51"/>
    </row>
    <row r="12" spans="1:10" ht="56.25" x14ac:dyDescent="0.15">
      <c r="A12" s="51"/>
      <c r="B12" s="51" t="s">
        <v>588</v>
      </c>
      <c r="C12" s="51"/>
      <c r="D12" s="52" t="s">
        <v>12</v>
      </c>
      <c r="E12" s="51">
        <v>0.91400000000000003</v>
      </c>
      <c r="F12" s="51"/>
      <c r="G12" s="51"/>
      <c r="H12" s="52" t="s">
        <v>103</v>
      </c>
      <c r="I12" s="52" t="s">
        <v>744</v>
      </c>
      <c r="J12" s="51"/>
    </row>
    <row r="13" spans="1:10" ht="22.5" x14ac:dyDescent="0.15">
      <c r="A13" s="51"/>
      <c r="B13" s="51" t="s">
        <v>589</v>
      </c>
      <c r="C13" s="51"/>
      <c r="D13" s="52" t="s">
        <v>12</v>
      </c>
      <c r="E13" s="51">
        <v>3.23</v>
      </c>
      <c r="F13" s="51">
        <v>2.6059999999999999</v>
      </c>
      <c r="G13" s="51">
        <v>0.624</v>
      </c>
      <c r="H13" s="52" t="s">
        <v>101</v>
      </c>
      <c r="I13" s="52" t="s">
        <v>590</v>
      </c>
      <c r="J13" s="51"/>
    </row>
    <row r="14" spans="1:10" ht="33.75" x14ac:dyDescent="0.15">
      <c r="A14" s="51"/>
      <c r="B14" s="51" t="s">
        <v>591</v>
      </c>
      <c r="C14" s="51"/>
      <c r="D14" s="52" t="s">
        <v>12</v>
      </c>
      <c r="E14" s="51">
        <v>3.2</v>
      </c>
      <c r="F14" s="51">
        <v>2.58</v>
      </c>
      <c r="G14" s="51">
        <v>0.62</v>
      </c>
      <c r="H14" s="52" t="s">
        <v>580</v>
      </c>
      <c r="I14" s="52" t="s">
        <v>592</v>
      </c>
      <c r="J14" s="51"/>
    </row>
    <row r="15" spans="1:10" x14ac:dyDescent="0.15">
      <c r="A15" s="51"/>
      <c r="B15" s="51" t="s">
        <v>593</v>
      </c>
      <c r="C15" s="51"/>
      <c r="D15" s="52" t="s">
        <v>12</v>
      </c>
      <c r="E15" s="51">
        <v>3.24</v>
      </c>
      <c r="F15" s="51">
        <v>2.67</v>
      </c>
      <c r="G15" s="51">
        <v>0.56999999999999995</v>
      </c>
      <c r="H15" s="52" t="s">
        <v>580</v>
      </c>
      <c r="I15" s="52" t="s">
        <v>745</v>
      </c>
      <c r="J15" s="51"/>
    </row>
    <row r="16" spans="1:10" ht="78.75" x14ac:dyDescent="0.15">
      <c r="A16" s="51"/>
      <c r="B16" s="51" t="s">
        <v>595</v>
      </c>
      <c r="C16" s="51"/>
      <c r="D16" s="52" t="s">
        <v>12</v>
      </c>
      <c r="E16" s="51">
        <v>3.1539999999999999</v>
      </c>
      <c r="F16" s="51">
        <v>2.4E-2</v>
      </c>
      <c r="G16" s="51">
        <v>3.13</v>
      </c>
      <c r="H16" s="52" t="s">
        <v>101</v>
      </c>
      <c r="I16" s="52" t="s">
        <v>746</v>
      </c>
      <c r="J16" s="51"/>
    </row>
    <row r="17" spans="1:10" ht="56.25" x14ac:dyDescent="0.15">
      <c r="A17" s="51"/>
      <c r="B17" s="51" t="s">
        <v>597</v>
      </c>
      <c r="C17" s="51"/>
      <c r="D17" s="52" t="s">
        <v>12</v>
      </c>
      <c r="E17" s="51">
        <v>1.92</v>
      </c>
      <c r="F17" s="51">
        <v>0</v>
      </c>
      <c r="G17" s="51">
        <v>1.92</v>
      </c>
      <c r="H17" s="52" t="s">
        <v>580</v>
      </c>
      <c r="I17" s="52" t="s">
        <v>747</v>
      </c>
      <c r="J17" s="51"/>
    </row>
    <row r="18" spans="1:10" ht="90" x14ac:dyDescent="0.15">
      <c r="A18" s="51"/>
      <c r="B18" s="51" t="s">
        <v>599</v>
      </c>
      <c r="C18" s="51"/>
      <c r="D18" s="52" t="s">
        <v>12</v>
      </c>
      <c r="E18" s="51">
        <v>0.34499999999999997</v>
      </c>
      <c r="F18" s="51">
        <v>0</v>
      </c>
      <c r="G18" s="51">
        <v>0.34499999999999997</v>
      </c>
      <c r="H18" s="52" t="s">
        <v>103</v>
      </c>
      <c r="I18" s="52" t="s">
        <v>748</v>
      </c>
      <c r="J18" s="51"/>
    </row>
    <row r="19" spans="1:10" ht="56.25" x14ac:dyDescent="0.15">
      <c r="A19" s="51"/>
      <c r="B19" s="51" t="s">
        <v>749</v>
      </c>
      <c r="C19" s="51"/>
      <c r="D19" s="52" t="s">
        <v>40</v>
      </c>
      <c r="E19" s="51">
        <v>12.53</v>
      </c>
      <c r="F19" s="51">
        <v>0</v>
      </c>
      <c r="G19" s="51">
        <v>12.53</v>
      </c>
      <c r="H19" s="52" t="s">
        <v>101</v>
      </c>
      <c r="I19" s="52" t="s">
        <v>750</v>
      </c>
      <c r="J19" s="51"/>
    </row>
    <row r="20" spans="1:10" x14ac:dyDescent="0.15">
      <c r="A20" s="51"/>
      <c r="B20" s="52" t="s">
        <v>605</v>
      </c>
      <c r="C20" s="52"/>
      <c r="D20" s="52" t="s">
        <v>12</v>
      </c>
      <c r="E20" s="51">
        <v>1.806</v>
      </c>
      <c r="F20" s="51">
        <v>1.61</v>
      </c>
      <c r="G20" s="51">
        <v>0.19600000000000001</v>
      </c>
      <c r="H20" s="52" t="s">
        <v>101</v>
      </c>
      <c r="I20" s="52"/>
      <c r="J20" s="51"/>
    </row>
    <row r="21" spans="1:10" x14ac:dyDescent="0.15">
      <c r="A21" s="51"/>
      <c r="B21" s="52" t="s">
        <v>606</v>
      </c>
      <c r="C21" s="52"/>
      <c r="D21" s="52" t="s">
        <v>12</v>
      </c>
      <c r="E21" s="51">
        <v>1.9</v>
      </c>
      <c r="F21" s="51">
        <v>1.7</v>
      </c>
      <c r="G21" s="51">
        <v>0.2</v>
      </c>
      <c r="H21" s="52" t="s">
        <v>580</v>
      </c>
      <c r="I21" s="52"/>
      <c r="J21" s="51"/>
    </row>
    <row r="22" spans="1:10" x14ac:dyDescent="0.15">
      <c r="A22" s="51"/>
      <c r="B22" s="52" t="s">
        <v>46</v>
      </c>
      <c r="C22" s="52"/>
      <c r="D22" s="52" t="s">
        <v>40</v>
      </c>
      <c r="E22" s="51">
        <v>3.37</v>
      </c>
      <c r="F22" s="51">
        <v>2.7</v>
      </c>
      <c r="G22" s="51">
        <v>0.67</v>
      </c>
      <c r="H22" s="52" t="s">
        <v>580</v>
      </c>
      <c r="I22" s="52"/>
      <c r="J22" s="51"/>
    </row>
    <row r="23" spans="1:10" ht="33.75" x14ac:dyDescent="0.15">
      <c r="A23" s="51"/>
      <c r="B23" s="52" t="s">
        <v>607</v>
      </c>
      <c r="C23" s="52"/>
      <c r="D23" s="52" t="s">
        <v>40</v>
      </c>
      <c r="E23" s="51">
        <v>2.7280000000000002</v>
      </c>
      <c r="F23" s="51">
        <v>2.234</v>
      </c>
      <c r="G23" s="51">
        <v>0.49399999999999999</v>
      </c>
      <c r="H23" s="52" t="s">
        <v>101</v>
      </c>
      <c r="I23" s="52"/>
      <c r="J23" s="51"/>
    </row>
    <row r="24" spans="1:10" ht="33.75" x14ac:dyDescent="0.15">
      <c r="A24" s="51"/>
      <c r="B24" s="52" t="s">
        <v>608</v>
      </c>
      <c r="C24" s="52"/>
      <c r="D24" s="52" t="s">
        <v>40</v>
      </c>
      <c r="E24" s="51">
        <v>3.07</v>
      </c>
      <c r="F24" s="51">
        <v>2.68</v>
      </c>
      <c r="G24" s="51">
        <v>0.39</v>
      </c>
      <c r="H24" s="52" t="s">
        <v>580</v>
      </c>
      <c r="I24" s="52" t="s">
        <v>609</v>
      </c>
      <c r="J24" s="51"/>
    </row>
    <row r="25" spans="1:10" ht="56.25" x14ac:dyDescent="0.15">
      <c r="A25" s="51"/>
      <c r="B25" s="52" t="s">
        <v>484</v>
      </c>
      <c r="C25" s="52"/>
      <c r="D25" s="52" t="s">
        <v>40</v>
      </c>
      <c r="E25" s="51">
        <v>1.0389999999999999</v>
      </c>
      <c r="F25" s="51">
        <v>4.4999999999999998E-2</v>
      </c>
      <c r="G25" s="51">
        <v>0.99399999999999999</v>
      </c>
      <c r="H25" s="52" t="s">
        <v>101</v>
      </c>
      <c r="I25" s="52" t="s">
        <v>751</v>
      </c>
      <c r="J25" s="51"/>
    </row>
    <row r="26" spans="1:10" ht="22.5" x14ac:dyDescent="0.15">
      <c r="A26" s="51"/>
      <c r="B26" s="52" t="s">
        <v>611</v>
      </c>
      <c r="C26" s="52"/>
      <c r="D26" s="52" t="s">
        <v>12</v>
      </c>
      <c r="E26" s="51">
        <v>3.53</v>
      </c>
      <c r="F26" s="51">
        <v>2.92</v>
      </c>
      <c r="G26" s="51">
        <v>0.61</v>
      </c>
      <c r="H26" s="52" t="s">
        <v>580</v>
      </c>
      <c r="I26" s="52"/>
      <c r="J26" s="51"/>
    </row>
    <row r="27" spans="1:10" ht="22.5" x14ac:dyDescent="0.15">
      <c r="A27" s="51"/>
      <c r="B27" s="52" t="s">
        <v>704</v>
      </c>
      <c r="C27" s="52"/>
      <c r="D27" s="52" t="s">
        <v>12</v>
      </c>
      <c r="E27" s="51">
        <v>3.49</v>
      </c>
      <c r="F27" s="51">
        <v>2.88</v>
      </c>
      <c r="G27" s="51">
        <v>0.61</v>
      </c>
      <c r="H27" s="52" t="s">
        <v>580</v>
      </c>
      <c r="I27" s="52"/>
      <c r="J27" s="51"/>
    </row>
    <row r="28" spans="1:10" ht="22.5" x14ac:dyDescent="0.15">
      <c r="A28" s="51"/>
      <c r="B28" s="52" t="s">
        <v>613</v>
      </c>
      <c r="C28" s="52"/>
      <c r="D28" s="52" t="s">
        <v>12</v>
      </c>
      <c r="E28" s="51">
        <v>3.31</v>
      </c>
      <c r="F28" s="51">
        <v>3.05</v>
      </c>
      <c r="G28" s="51">
        <v>0.26</v>
      </c>
      <c r="H28" s="52" t="s">
        <v>580</v>
      </c>
      <c r="I28" s="52"/>
      <c r="J28" s="51"/>
    </row>
    <row r="29" spans="1:10" x14ac:dyDescent="0.15">
      <c r="A29" s="51"/>
      <c r="B29" s="52"/>
      <c r="C29" s="52"/>
      <c r="D29" s="52"/>
      <c r="E29" s="51"/>
      <c r="F29" s="51"/>
      <c r="G29" s="51"/>
      <c r="H29" s="52"/>
      <c r="I29" s="52"/>
      <c r="J29" s="51"/>
    </row>
    <row r="30" spans="1:10" ht="45" x14ac:dyDescent="0.15">
      <c r="A30" s="53" t="s">
        <v>64</v>
      </c>
      <c r="B30" s="52" t="s">
        <v>409</v>
      </c>
      <c r="C30" s="52"/>
      <c r="D30" s="52" t="s">
        <v>12</v>
      </c>
      <c r="E30" s="51">
        <v>3.1850000000000001</v>
      </c>
      <c r="F30" s="51"/>
      <c r="G30" s="51"/>
      <c r="H30" s="52" t="s">
        <v>103</v>
      </c>
      <c r="I30" s="52"/>
      <c r="J30" s="51" t="s">
        <v>67</v>
      </c>
    </row>
    <row r="31" spans="1:10" ht="22.5" x14ac:dyDescent="0.15">
      <c r="A31" s="51"/>
      <c r="B31" s="52" t="s">
        <v>65</v>
      </c>
      <c r="C31" s="52"/>
      <c r="D31" s="52" t="s">
        <v>40</v>
      </c>
      <c r="E31" s="51"/>
      <c r="F31" s="51">
        <v>3.13</v>
      </c>
      <c r="G31" s="51"/>
      <c r="H31" s="52" t="s">
        <v>66</v>
      </c>
      <c r="I31" s="52"/>
      <c r="J31" s="51" t="s">
        <v>67</v>
      </c>
    </row>
    <row r="32" spans="1:10" ht="22.5" x14ac:dyDescent="0.15">
      <c r="A32" s="51"/>
      <c r="B32" s="52" t="s">
        <v>68</v>
      </c>
      <c r="C32" s="52"/>
      <c r="D32" s="52" t="s">
        <v>40</v>
      </c>
      <c r="E32" s="51"/>
      <c r="F32" s="51">
        <v>2.1179999999999999</v>
      </c>
      <c r="G32" s="51"/>
      <c r="H32" s="52" t="s">
        <v>66</v>
      </c>
      <c r="I32" s="52"/>
      <c r="J32" s="51" t="s">
        <v>67</v>
      </c>
    </row>
    <row r="33" spans="1:10" ht="22.5" x14ac:dyDescent="0.15">
      <c r="A33" s="51"/>
      <c r="B33" s="52" t="s">
        <v>69</v>
      </c>
      <c r="C33" s="52"/>
      <c r="D33" s="52" t="s">
        <v>40</v>
      </c>
      <c r="E33" s="51"/>
      <c r="F33" s="51">
        <v>2.8250000000000002</v>
      </c>
      <c r="G33" s="51"/>
      <c r="H33" s="52" t="s">
        <v>66</v>
      </c>
      <c r="I33" s="52"/>
      <c r="J33" s="51" t="s">
        <v>67</v>
      </c>
    </row>
    <row r="34" spans="1:10" x14ac:dyDescent="0.15">
      <c r="A34" s="51"/>
      <c r="B34" s="52" t="s">
        <v>70</v>
      </c>
      <c r="C34" s="52"/>
      <c r="D34" s="52" t="s">
        <v>40</v>
      </c>
      <c r="E34" s="51"/>
      <c r="F34" s="51">
        <v>3.0990000000000002</v>
      </c>
      <c r="G34" s="51"/>
      <c r="H34" s="52" t="s">
        <v>66</v>
      </c>
      <c r="I34" s="52"/>
      <c r="J34" s="51" t="s">
        <v>67</v>
      </c>
    </row>
    <row r="35" spans="1:10" ht="22.5" x14ac:dyDescent="0.15">
      <c r="A35" s="51"/>
      <c r="B35" s="52" t="s">
        <v>71</v>
      </c>
      <c r="C35" s="52"/>
      <c r="D35" s="52" t="s">
        <v>40</v>
      </c>
      <c r="E35" s="51"/>
      <c r="F35" s="51">
        <v>2.7930000000000001</v>
      </c>
      <c r="G35" s="51"/>
      <c r="H35" s="52" t="s">
        <v>66</v>
      </c>
      <c r="I35" s="52"/>
      <c r="J35" s="51" t="s">
        <v>67</v>
      </c>
    </row>
    <row r="36" spans="1:10" x14ac:dyDescent="0.15">
      <c r="A36" s="51"/>
      <c r="B36" s="52" t="s">
        <v>72</v>
      </c>
      <c r="C36" s="52"/>
      <c r="D36" s="52" t="s">
        <v>40</v>
      </c>
      <c r="E36" s="51"/>
      <c r="F36" s="51">
        <v>2.7839999999999998</v>
      </c>
      <c r="G36" s="51"/>
      <c r="H36" s="52" t="s">
        <v>66</v>
      </c>
      <c r="I36" s="52"/>
      <c r="J36" s="51" t="s">
        <v>67</v>
      </c>
    </row>
    <row r="37" spans="1:10" x14ac:dyDescent="0.15">
      <c r="A37" s="51"/>
      <c r="B37" s="52" t="s">
        <v>73</v>
      </c>
      <c r="C37" s="52"/>
      <c r="D37" s="52" t="s">
        <v>40</v>
      </c>
      <c r="E37" s="51"/>
      <c r="F37" s="51">
        <v>3.2250000000000001</v>
      </c>
      <c r="G37" s="51"/>
      <c r="H37" s="52" t="s">
        <v>66</v>
      </c>
      <c r="I37" s="52"/>
      <c r="J37" s="51" t="s">
        <v>67</v>
      </c>
    </row>
    <row r="38" spans="1:10" x14ac:dyDescent="0.15">
      <c r="A38" s="51"/>
      <c r="B38" s="52" t="s">
        <v>74</v>
      </c>
      <c r="C38" s="52"/>
      <c r="D38" s="52" t="s">
        <v>40</v>
      </c>
      <c r="E38" s="51"/>
      <c r="F38" s="51">
        <v>3.3809999999999998</v>
      </c>
      <c r="G38" s="51"/>
      <c r="H38" s="52" t="s">
        <v>66</v>
      </c>
      <c r="I38" s="52"/>
      <c r="J38" s="51" t="s">
        <v>67</v>
      </c>
    </row>
    <row r="39" spans="1:10" ht="22.5" x14ac:dyDescent="0.15">
      <c r="A39" s="51"/>
      <c r="B39" s="52" t="s">
        <v>75</v>
      </c>
      <c r="C39" s="52"/>
      <c r="D39" s="52" t="s">
        <v>40</v>
      </c>
      <c r="E39" s="51"/>
      <c r="F39" s="51">
        <v>3.0350000000000001</v>
      </c>
      <c r="G39" s="51"/>
      <c r="H39" s="52" t="s">
        <v>66</v>
      </c>
      <c r="I39" s="52"/>
      <c r="J39" s="51" t="s">
        <v>67</v>
      </c>
    </row>
    <row r="40" spans="1:10" ht="22.5" x14ac:dyDescent="0.15">
      <c r="A40" s="51"/>
      <c r="B40" s="52" t="s">
        <v>76</v>
      </c>
      <c r="C40" s="52"/>
      <c r="D40" s="52" t="s">
        <v>40</v>
      </c>
      <c r="E40" s="51"/>
      <c r="F40" s="51">
        <v>3.4319999999999999</v>
      </c>
      <c r="G40" s="51"/>
      <c r="H40" s="52" t="s">
        <v>66</v>
      </c>
      <c r="I40" s="52"/>
      <c r="J40" s="51" t="s">
        <v>67</v>
      </c>
    </row>
    <row r="41" spans="1:10" ht="33.75" x14ac:dyDescent="0.15">
      <c r="A41" s="51"/>
      <c r="B41" s="52" t="s">
        <v>77</v>
      </c>
      <c r="C41" s="52"/>
      <c r="D41" s="52" t="s">
        <v>40</v>
      </c>
      <c r="E41" s="51"/>
      <c r="F41" s="51">
        <v>3.1520000000000001</v>
      </c>
      <c r="G41" s="51"/>
      <c r="H41" s="52" t="s">
        <v>66</v>
      </c>
      <c r="I41" s="52"/>
      <c r="J41" s="51" t="s">
        <v>67</v>
      </c>
    </row>
    <row r="42" spans="1:10" ht="67.5" x14ac:dyDescent="0.15">
      <c r="A42" s="51"/>
      <c r="B42" s="52" t="s">
        <v>78</v>
      </c>
      <c r="C42" s="52"/>
      <c r="D42" s="52" t="s">
        <v>40</v>
      </c>
      <c r="E42" s="51"/>
      <c r="F42" s="51">
        <v>3.028</v>
      </c>
      <c r="G42" s="51"/>
      <c r="H42" s="52" t="s">
        <v>66</v>
      </c>
      <c r="I42" s="52" t="s">
        <v>413</v>
      </c>
      <c r="J42" s="51" t="s">
        <v>67</v>
      </c>
    </row>
    <row r="43" spans="1:10" ht="67.5" x14ac:dyDescent="0.15">
      <c r="A43" s="51"/>
      <c r="B43" s="52" t="s">
        <v>80</v>
      </c>
      <c r="C43" s="52"/>
      <c r="D43" s="52" t="s">
        <v>40</v>
      </c>
      <c r="E43" s="51"/>
      <c r="F43" s="51">
        <v>2.82</v>
      </c>
      <c r="G43" s="51"/>
      <c r="H43" s="52" t="s">
        <v>66</v>
      </c>
      <c r="I43" s="52" t="s">
        <v>413</v>
      </c>
      <c r="J43" s="51" t="s">
        <v>67</v>
      </c>
    </row>
    <row r="44" spans="1:10" ht="22.5" x14ac:dyDescent="0.15">
      <c r="A44" s="51"/>
      <c r="B44" s="52" t="s">
        <v>81</v>
      </c>
      <c r="C44" s="52"/>
      <c r="D44" s="52" t="s">
        <v>40</v>
      </c>
      <c r="E44" s="51"/>
      <c r="F44" s="51">
        <v>2.9470000000000001</v>
      </c>
      <c r="G44" s="51"/>
      <c r="H44" s="52" t="s">
        <v>66</v>
      </c>
      <c r="I44" s="52"/>
      <c r="J44" s="51" t="s">
        <v>67</v>
      </c>
    </row>
    <row r="45" spans="1:10" x14ac:dyDescent="0.15">
      <c r="A45" s="51"/>
      <c r="B45" s="52" t="s">
        <v>82</v>
      </c>
      <c r="C45" s="52"/>
      <c r="D45" s="52" t="s">
        <v>40</v>
      </c>
      <c r="E45" s="51"/>
      <c r="F45" s="51">
        <v>2.88</v>
      </c>
      <c r="G45" s="51"/>
      <c r="H45" s="52" t="s">
        <v>66</v>
      </c>
      <c r="I45" s="52"/>
      <c r="J45" s="51" t="s">
        <v>67</v>
      </c>
    </row>
    <row r="46" spans="1:10" ht="22.5" x14ac:dyDescent="0.15">
      <c r="A46" s="51"/>
      <c r="B46" s="52" t="s">
        <v>83</v>
      </c>
      <c r="C46" s="52"/>
      <c r="D46" s="52" t="s">
        <v>40</v>
      </c>
      <c r="E46" s="51"/>
      <c r="F46" s="51">
        <v>2.6880000000000002</v>
      </c>
      <c r="G46" s="51"/>
      <c r="H46" s="52" t="s">
        <v>66</v>
      </c>
      <c r="I46" s="52"/>
      <c r="J46" s="51" t="s">
        <v>67</v>
      </c>
    </row>
    <row r="47" spans="1:10" x14ac:dyDescent="0.15">
      <c r="A47" s="51"/>
      <c r="B47" s="177" t="s">
        <v>414</v>
      </c>
      <c r="C47" s="178"/>
      <c r="D47" s="52" t="s">
        <v>40</v>
      </c>
      <c r="E47" s="51"/>
      <c r="F47" s="51">
        <v>2.7280000000000002</v>
      </c>
      <c r="G47" s="51"/>
      <c r="H47" s="52" t="s">
        <v>66</v>
      </c>
      <c r="I47" s="52"/>
      <c r="J47" s="51" t="s">
        <v>67</v>
      </c>
    </row>
    <row r="48" spans="1:10" ht="22.5" customHeight="1" x14ac:dyDescent="0.15">
      <c r="A48" s="51"/>
      <c r="B48" s="207" t="s">
        <v>415</v>
      </c>
      <c r="C48" s="208"/>
      <c r="D48" s="52" t="s">
        <v>40</v>
      </c>
      <c r="E48" s="51"/>
      <c r="F48" s="51">
        <v>2.5680000000000001</v>
      </c>
      <c r="G48" s="51"/>
      <c r="H48" s="52" t="s">
        <v>66</v>
      </c>
      <c r="I48" s="52"/>
      <c r="J48" s="51" t="s">
        <v>67</v>
      </c>
    </row>
    <row r="49" spans="1:10" x14ac:dyDescent="0.15">
      <c r="A49" s="51"/>
      <c r="B49" s="52" t="s">
        <v>416</v>
      </c>
      <c r="C49" s="52"/>
      <c r="D49" s="52" t="s">
        <v>40</v>
      </c>
      <c r="E49" s="51"/>
      <c r="F49" s="51">
        <v>2.339</v>
      </c>
      <c r="G49" s="51"/>
      <c r="H49" s="52" t="s">
        <v>66</v>
      </c>
      <c r="I49" s="52"/>
      <c r="J49" s="51" t="s">
        <v>67</v>
      </c>
    </row>
    <row r="50" spans="1:10" ht="33.75" x14ac:dyDescent="0.15">
      <c r="A50" s="51"/>
      <c r="B50" s="52" t="s">
        <v>616</v>
      </c>
      <c r="C50" s="52"/>
      <c r="D50" s="52" t="s">
        <v>40</v>
      </c>
      <c r="E50" s="51"/>
      <c r="F50" s="51">
        <v>1.8160000000000001</v>
      </c>
      <c r="G50" s="51"/>
      <c r="H50" s="52" t="s">
        <v>66</v>
      </c>
      <c r="I50" s="52"/>
      <c r="J50" s="51" t="s">
        <v>67</v>
      </c>
    </row>
    <row r="51" spans="1:10" x14ac:dyDescent="0.15">
      <c r="A51" s="51"/>
      <c r="B51" s="52" t="s">
        <v>89</v>
      </c>
      <c r="C51" s="52"/>
      <c r="D51" s="52" t="s">
        <v>40</v>
      </c>
      <c r="E51" s="51"/>
      <c r="F51" s="51">
        <v>2.02</v>
      </c>
      <c r="G51" s="51"/>
      <c r="H51" s="52" t="s">
        <v>66</v>
      </c>
      <c r="I51" s="52"/>
      <c r="J51" s="51" t="s">
        <v>67</v>
      </c>
    </row>
    <row r="52" spans="1:10" ht="33.75" x14ac:dyDescent="0.15">
      <c r="A52" s="51"/>
      <c r="B52" s="52" t="s">
        <v>418</v>
      </c>
      <c r="C52" s="52"/>
      <c r="D52" s="52" t="s">
        <v>40</v>
      </c>
      <c r="E52" s="51"/>
      <c r="F52" s="51">
        <v>0.95199999999999996</v>
      </c>
      <c r="G52" s="51"/>
      <c r="H52" s="52" t="s">
        <v>66</v>
      </c>
      <c r="I52" s="52"/>
      <c r="J52" s="51" t="s">
        <v>67</v>
      </c>
    </row>
    <row r="53" spans="1:10" x14ac:dyDescent="0.15">
      <c r="A53" s="51"/>
      <c r="B53" s="52" t="s">
        <v>91</v>
      </c>
      <c r="C53" s="52"/>
      <c r="D53" s="52" t="s">
        <v>40</v>
      </c>
      <c r="E53" s="51"/>
      <c r="F53" s="51">
        <v>1.0349999999999999</v>
      </c>
      <c r="G53" s="51"/>
      <c r="H53" s="52" t="s">
        <v>66</v>
      </c>
      <c r="I53" s="52"/>
      <c r="J53" s="51" t="s">
        <v>67</v>
      </c>
    </row>
    <row r="54" spans="1:10" ht="45" x14ac:dyDescent="0.15">
      <c r="A54" s="51"/>
      <c r="B54" s="52" t="s">
        <v>419</v>
      </c>
      <c r="C54" s="52"/>
      <c r="D54" s="52" t="s">
        <v>40</v>
      </c>
      <c r="E54" s="51"/>
      <c r="F54" s="51">
        <v>2.0179999999999998</v>
      </c>
      <c r="G54" s="51"/>
      <c r="H54" s="52" t="s">
        <v>66</v>
      </c>
      <c r="I54" s="52"/>
      <c r="J54" s="51" t="s">
        <v>67</v>
      </c>
    </row>
    <row r="55" spans="1:10" ht="22.5" x14ac:dyDescent="0.15">
      <c r="A55" s="51"/>
      <c r="B55" s="52" t="s">
        <v>93</v>
      </c>
      <c r="C55" s="52"/>
      <c r="D55" s="52" t="s">
        <v>94</v>
      </c>
      <c r="E55" s="51">
        <v>1.89</v>
      </c>
      <c r="F55" s="51">
        <v>1.7909999999999999</v>
      </c>
      <c r="G55" s="51">
        <v>9.9000000000000005E-2</v>
      </c>
      <c r="H55" s="52" t="s">
        <v>533</v>
      </c>
      <c r="I55" s="52"/>
      <c r="J55" s="51" t="s">
        <v>517</v>
      </c>
    </row>
    <row r="56" spans="1:10" x14ac:dyDescent="0.15">
      <c r="A56" s="51"/>
      <c r="B56" s="52" t="s">
        <v>100</v>
      </c>
      <c r="C56" s="52"/>
      <c r="D56" s="52" t="s">
        <v>12</v>
      </c>
      <c r="E56" s="51">
        <v>1.7250000000000001</v>
      </c>
      <c r="F56" s="51">
        <v>1.53</v>
      </c>
      <c r="G56" s="51">
        <v>0.19500000000000001</v>
      </c>
      <c r="H56" s="52" t="s">
        <v>495</v>
      </c>
      <c r="I56" s="52"/>
      <c r="J56" s="51" t="s">
        <v>67</v>
      </c>
    </row>
    <row r="57" spans="1:10" ht="56.25" x14ac:dyDescent="0.15">
      <c r="A57" s="51"/>
      <c r="B57" s="52" t="s">
        <v>705</v>
      </c>
      <c r="C57" s="52"/>
      <c r="D57" s="52" t="s">
        <v>94</v>
      </c>
      <c r="E57" s="51">
        <v>0.39800000000000002</v>
      </c>
      <c r="F57" s="51">
        <v>0</v>
      </c>
      <c r="G57" s="51">
        <v>0.39800000000000002</v>
      </c>
      <c r="H57" s="52" t="s">
        <v>103</v>
      </c>
      <c r="I57" s="52" t="s">
        <v>706</v>
      </c>
      <c r="J57" s="51" t="s">
        <v>67</v>
      </c>
    </row>
    <row r="58" spans="1:10" ht="56.25" x14ac:dyDescent="0.15">
      <c r="A58" s="51"/>
      <c r="B58" s="52" t="s">
        <v>707</v>
      </c>
      <c r="C58" s="52"/>
      <c r="D58" s="52" t="s">
        <v>94</v>
      </c>
      <c r="E58" s="51">
        <v>1.26</v>
      </c>
      <c r="F58" s="51">
        <v>0</v>
      </c>
      <c r="G58" s="51">
        <v>1.26</v>
      </c>
      <c r="H58" s="52" t="s">
        <v>103</v>
      </c>
      <c r="I58" s="52" t="s">
        <v>706</v>
      </c>
      <c r="J58" s="51" t="s">
        <v>67</v>
      </c>
    </row>
    <row r="59" spans="1:10" ht="101.25" x14ac:dyDescent="0.15">
      <c r="A59" s="50" t="s">
        <v>126</v>
      </c>
      <c r="B59" s="52" t="s">
        <v>127</v>
      </c>
      <c r="C59" s="52"/>
      <c r="D59" s="52"/>
      <c r="E59" s="51" t="s">
        <v>128</v>
      </c>
      <c r="F59" s="51" t="s">
        <v>129</v>
      </c>
      <c r="G59" s="51">
        <v>5.2999999999999999E-2</v>
      </c>
      <c r="H59" s="52" t="s">
        <v>535</v>
      </c>
      <c r="I59" s="52" t="s">
        <v>752</v>
      </c>
      <c r="J59" s="51" t="s">
        <v>517</v>
      </c>
    </row>
    <row r="60" spans="1:10" ht="33.75" x14ac:dyDescent="0.15">
      <c r="A60" s="51"/>
      <c r="B60" s="52" t="s">
        <v>132</v>
      </c>
      <c r="C60" s="52"/>
      <c r="D60" s="52" t="s">
        <v>133</v>
      </c>
      <c r="E60" s="51">
        <v>0.64900000000000002</v>
      </c>
      <c r="F60" s="51">
        <v>0.57199999999999995</v>
      </c>
      <c r="G60" s="51">
        <v>7.6999999999999999E-2</v>
      </c>
      <c r="H60" s="52" t="s">
        <v>535</v>
      </c>
      <c r="I60" s="52" t="s">
        <v>709</v>
      </c>
      <c r="J60" s="51" t="s">
        <v>517</v>
      </c>
    </row>
    <row r="61" spans="1:10" ht="45" x14ac:dyDescent="0.15">
      <c r="A61" s="51"/>
      <c r="B61" s="51" t="s">
        <v>135</v>
      </c>
      <c r="C61" s="52"/>
      <c r="D61" s="52" t="s">
        <v>133</v>
      </c>
      <c r="E61" s="51">
        <v>0.41299999999999998</v>
      </c>
      <c r="F61" s="51">
        <v>0.36099999999999999</v>
      </c>
      <c r="G61" s="51">
        <v>5.2999999999999999E-2</v>
      </c>
      <c r="H61" s="52" t="s">
        <v>535</v>
      </c>
      <c r="I61" s="52" t="s">
        <v>753</v>
      </c>
      <c r="J61" s="51" t="s">
        <v>517</v>
      </c>
    </row>
    <row r="62" spans="1:10" ht="45" x14ac:dyDescent="0.15">
      <c r="A62" s="51"/>
      <c r="B62" s="51" t="s">
        <v>137</v>
      </c>
      <c r="C62" s="52"/>
      <c r="D62" s="52" t="s">
        <v>133</v>
      </c>
      <c r="E62" s="51">
        <v>0</v>
      </c>
      <c r="F62" s="51">
        <v>0</v>
      </c>
      <c r="G62" s="51">
        <v>0</v>
      </c>
      <c r="H62" s="52" t="s">
        <v>711</v>
      </c>
      <c r="I62" s="52" t="s">
        <v>712</v>
      </c>
      <c r="J62" s="51" t="s">
        <v>517</v>
      </c>
    </row>
    <row r="63" spans="1:10" ht="45" x14ac:dyDescent="0.15">
      <c r="A63" s="51"/>
      <c r="B63" s="51" t="s">
        <v>139</v>
      </c>
      <c r="C63" s="52"/>
      <c r="D63" s="52" t="s">
        <v>133</v>
      </c>
      <c r="E63" s="51">
        <v>0</v>
      </c>
      <c r="F63" s="51">
        <v>0</v>
      </c>
      <c r="G63" s="51">
        <v>0</v>
      </c>
      <c r="H63" s="52" t="s">
        <v>711</v>
      </c>
      <c r="I63" s="52" t="s">
        <v>713</v>
      </c>
      <c r="J63" s="51" t="s">
        <v>517</v>
      </c>
    </row>
    <row r="64" spans="1:10" ht="45" x14ac:dyDescent="0.15">
      <c r="A64" s="51"/>
      <c r="B64" s="51" t="s">
        <v>141</v>
      </c>
      <c r="C64" s="52"/>
      <c r="D64" s="52" t="s">
        <v>133</v>
      </c>
      <c r="E64" s="51">
        <v>0</v>
      </c>
      <c r="F64" s="51">
        <v>0</v>
      </c>
      <c r="G64" s="51">
        <v>0</v>
      </c>
      <c r="H64" s="52" t="s">
        <v>711</v>
      </c>
      <c r="I64" s="52" t="s">
        <v>714</v>
      </c>
      <c r="J64" s="51" t="s">
        <v>517</v>
      </c>
    </row>
    <row r="65" spans="1:10" ht="101.25" x14ac:dyDescent="0.15">
      <c r="A65" s="51"/>
      <c r="B65" s="52" t="s">
        <v>143</v>
      </c>
      <c r="C65" s="52"/>
      <c r="D65" s="52" t="s">
        <v>133</v>
      </c>
      <c r="E65" s="51">
        <v>7.4999999999999997E-2</v>
      </c>
      <c r="F65" s="51">
        <v>0</v>
      </c>
      <c r="G65" s="51">
        <v>7.4999999999999997E-2</v>
      </c>
      <c r="H65" s="52" t="s">
        <v>535</v>
      </c>
      <c r="I65" s="52" t="s">
        <v>715</v>
      </c>
      <c r="J65" s="51" t="s">
        <v>517</v>
      </c>
    </row>
    <row r="66" spans="1:10" x14ac:dyDescent="0.15">
      <c r="A66" s="51"/>
      <c r="B66" s="52"/>
      <c r="C66" s="52"/>
      <c r="D66" s="52"/>
      <c r="E66" s="51"/>
      <c r="F66" s="51"/>
      <c r="G66" s="51"/>
      <c r="H66" s="52"/>
      <c r="I66" s="52"/>
      <c r="J66" s="51"/>
    </row>
    <row r="67" spans="1:10" ht="22.5" x14ac:dyDescent="0.15">
      <c r="A67" s="50" t="s">
        <v>145</v>
      </c>
      <c r="B67" s="52" t="s">
        <v>754</v>
      </c>
      <c r="C67" s="52"/>
      <c r="D67" s="52" t="s">
        <v>97</v>
      </c>
      <c r="E67" s="51">
        <v>34.54</v>
      </c>
      <c r="F67" s="51">
        <v>30.64</v>
      </c>
      <c r="G67" s="51">
        <v>3.9</v>
      </c>
      <c r="H67" s="52" t="s">
        <v>755</v>
      </c>
      <c r="I67" s="52"/>
      <c r="J67" s="51"/>
    </row>
    <row r="68" spans="1:10" ht="56.25" x14ac:dyDescent="0.15">
      <c r="A68" s="51"/>
      <c r="B68" s="52" t="s">
        <v>539</v>
      </c>
      <c r="C68" s="52"/>
      <c r="D68" s="52" t="s">
        <v>97</v>
      </c>
      <c r="E68" s="51">
        <v>35.97</v>
      </c>
      <c r="F68" s="52" t="s">
        <v>540</v>
      </c>
      <c r="G68" s="51">
        <v>3.44</v>
      </c>
      <c r="H68" s="52" t="s">
        <v>150</v>
      </c>
      <c r="I68" s="52" t="s">
        <v>541</v>
      </c>
      <c r="J68" s="51" t="s">
        <v>152</v>
      </c>
    </row>
    <row r="69" spans="1:10" ht="33.75" x14ac:dyDescent="0.15">
      <c r="A69" s="51"/>
      <c r="B69" s="52" t="s">
        <v>756</v>
      </c>
      <c r="C69" s="52"/>
      <c r="D69" s="52" t="s">
        <v>97</v>
      </c>
      <c r="E69" s="52" t="s">
        <v>543</v>
      </c>
      <c r="F69" s="52" t="s">
        <v>544</v>
      </c>
      <c r="G69" s="51">
        <v>3.44</v>
      </c>
      <c r="H69" s="52" t="s">
        <v>150</v>
      </c>
      <c r="I69" s="52"/>
      <c r="J69" s="51" t="s">
        <v>152</v>
      </c>
    </row>
    <row r="70" spans="1:10" ht="22.5" x14ac:dyDescent="0.15">
      <c r="A70" s="51"/>
      <c r="B70" s="52" t="s">
        <v>545</v>
      </c>
      <c r="C70" s="52"/>
      <c r="D70" s="52" t="s">
        <v>97</v>
      </c>
      <c r="E70" s="51">
        <v>25.05</v>
      </c>
      <c r="F70" s="52" t="s">
        <v>546</v>
      </c>
      <c r="G70" s="51">
        <v>1.65</v>
      </c>
      <c r="H70" s="52" t="s">
        <v>150</v>
      </c>
      <c r="I70" s="52"/>
      <c r="J70" s="51" t="s">
        <v>152</v>
      </c>
    </row>
    <row r="71" spans="1:10" ht="33.75" x14ac:dyDescent="0.15">
      <c r="A71" s="51"/>
      <c r="B71" s="52" t="s">
        <v>547</v>
      </c>
      <c r="C71" s="52"/>
      <c r="D71" s="52" t="s">
        <v>97</v>
      </c>
      <c r="E71" s="51">
        <v>25.82</v>
      </c>
      <c r="F71" s="51">
        <v>15.3</v>
      </c>
      <c r="G71" s="51">
        <v>10.52</v>
      </c>
      <c r="H71" s="52" t="s">
        <v>150</v>
      </c>
      <c r="I71" s="52" t="s">
        <v>548</v>
      </c>
      <c r="J71" s="51" t="s">
        <v>152</v>
      </c>
    </row>
    <row r="72" spans="1:10" ht="45" x14ac:dyDescent="0.15">
      <c r="A72" s="51"/>
      <c r="B72" s="52" t="s">
        <v>757</v>
      </c>
      <c r="C72" s="52"/>
      <c r="D72" s="52" t="s">
        <v>97</v>
      </c>
      <c r="E72" s="51">
        <v>21.53</v>
      </c>
      <c r="F72" s="51">
        <v>20.63</v>
      </c>
      <c r="G72" s="51">
        <v>0.9</v>
      </c>
      <c r="H72" s="52" t="s">
        <v>150</v>
      </c>
      <c r="I72" s="52" t="s">
        <v>550</v>
      </c>
      <c r="J72" s="51" t="s">
        <v>152</v>
      </c>
    </row>
    <row r="73" spans="1:10" ht="45" x14ac:dyDescent="0.15">
      <c r="A73" s="51"/>
      <c r="B73" s="52" t="s">
        <v>758</v>
      </c>
      <c r="C73" s="52"/>
      <c r="D73" s="52" t="s">
        <v>97</v>
      </c>
      <c r="E73" s="51">
        <v>8.8000000000000007</v>
      </c>
      <c r="F73" s="51">
        <v>7.9</v>
      </c>
      <c r="G73" s="51">
        <v>0.9</v>
      </c>
      <c r="H73" s="52" t="s">
        <v>150</v>
      </c>
      <c r="I73" s="52" t="s">
        <v>151</v>
      </c>
      <c r="J73" s="51" t="s">
        <v>152</v>
      </c>
    </row>
    <row r="74" spans="1:10" x14ac:dyDescent="0.15">
      <c r="A74" s="50" t="s">
        <v>153</v>
      </c>
      <c r="B74" s="52"/>
      <c r="C74" s="52"/>
      <c r="D74" s="52"/>
      <c r="E74" s="51"/>
      <c r="F74" s="51"/>
      <c r="G74" s="51"/>
      <c r="H74" s="52"/>
      <c r="I74" s="52"/>
      <c r="J74" s="51"/>
    </row>
    <row r="75" spans="1:10" ht="67.5" x14ac:dyDescent="0.15">
      <c r="A75" s="51" t="s">
        <v>154</v>
      </c>
      <c r="B75" s="52" t="s">
        <v>155</v>
      </c>
      <c r="C75" s="52" t="s">
        <v>156</v>
      </c>
      <c r="D75" s="52" t="s">
        <v>157</v>
      </c>
      <c r="E75" s="51">
        <v>0.22</v>
      </c>
      <c r="F75" s="51">
        <v>0.18099999999999999</v>
      </c>
      <c r="G75" s="51">
        <v>3.9E-2</v>
      </c>
      <c r="H75" s="52" t="s">
        <v>101</v>
      </c>
      <c r="I75" s="52" t="s">
        <v>717</v>
      </c>
      <c r="J75" s="51"/>
    </row>
    <row r="76" spans="1:10" ht="90" x14ac:dyDescent="0.15">
      <c r="A76" s="51"/>
      <c r="B76" s="52" t="s">
        <v>10</v>
      </c>
      <c r="C76" s="52" t="s">
        <v>718</v>
      </c>
      <c r="D76" s="52" t="s">
        <v>157</v>
      </c>
      <c r="E76" s="51">
        <v>0.17699999999999999</v>
      </c>
      <c r="F76" s="51">
        <v>0.14699999999999999</v>
      </c>
      <c r="G76" s="51">
        <v>0.03</v>
      </c>
      <c r="H76" s="52" t="s">
        <v>101</v>
      </c>
      <c r="I76" s="52" t="s">
        <v>552</v>
      </c>
      <c r="J76" s="51"/>
    </row>
    <row r="77" spans="1:10" ht="78.75" x14ac:dyDescent="0.15">
      <c r="A77" s="51"/>
      <c r="B77" s="52" t="s">
        <v>10</v>
      </c>
      <c r="C77" s="52" t="s">
        <v>719</v>
      </c>
      <c r="D77" s="52" t="s">
        <v>157</v>
      </c>
      <c r="E77" s="51">
        <v>0.224</v>
      </c>
      <c r="F77" s="51">
        <v>0.186</v>
      </c>
      <c r="G77" s="51">
        <v>3.7999999999999999E-2</v>
      </c>
      <c r="H77" s="52" t="s">
        <v>101</v>
      </c>
      <c r="I77" s="52" t="s">
        <v>553</v>
      </c>
      <c r="J77" s="51"/>
    </row>
    <row r="78" spans="1:10" ht="90" x14ac:dyDescent="0.15">
      <c r="A78" s="51"/>
      <c r="B78" s="52" t="s">
        <v>10</v>
      </c>
      <c r="C78" s="52" t="s">
        <v>720</v>
      </c>
      <c r="D78" s="52" t="s">
        <v>157</v>
      </c>
      <c r="E78" s="51">
        <v>0.253</v>
      </c>
      <c r="F78" s="51">
        <v>0.21</v>
      </c>
      <c r="G78" s="51">
        <v>4.2999999999999997E-2</v>
      </c>
      <c r="H78" s="52" t="s">
        <v>101</v>
      </c>
      <c r="I78" s="52" t="s">
        <v>554</v>
      </c>
      <c r="J78" s="51"/>
    </row>
    <row r="79" spans="1:10" ht="78.75" x14ac:dyDescent="0.15">
      <c r="A79" s="51"/>
      <c r="B79" s="52" t="s">
        <v>10</v>
      </c>
      <c r="C79" s="52" t="s">
        <v>166</v>
      </c>
      <c r="D79" s="52" t="s">
        <v>157</v>
      </c>
      <c r="E79" s="51">
        <v>0.17100000000000001</v>
      </c>
      <c r="F79" s="51">
        <v>0.14199999999999999</v>
      </c>
      <c r="G79" s="51">
        <v>2.9000000000000001E-2</v>
      </c>
      <c r="H79" s="52" t="s">
        <v>101</v>
      </c>
      <c r="I79" s="52" t="s">
        <v>759</v>
      </c>
      <c r="J79" s="51"/>
    </row>
    <row r="80" spans="1:10" ht="90" x14ac:dyDescent="0.15">
      <c r="A80" s="51"/>
      <c r="B80" s="52" t="s">
        <v>10</v>
      </c>
      <c r="C80" s="52" t="s">
        <v>168</v>
      </c>
      <c r="D80" s="52" t="s">
        <v>157</v>
      </c>
      <c r="E80" s="51">
        <v>0.14599999999999999</v>
      </c>
      <c r="F80" s="51">
        <v>8.7999999999999995E-2</v>
      </c>
      <c r="G80" s="51">
        <v>5.8000000000000003E-2</v>
      </c>
      <c r="H80" s="52" t="s">
        <v>101</v>
      </c>
      <c r="I80" s="52" t="s">
        <v>556</v>
      </c>
      <c r="J80" s="51"/>
    </row>
    <row r="81" spans="1:10" ht="90" x14ac:dyDescent="0.15">
      <c r="A81" s="51"/>
      <c r="B81" s="52" t="s">
        <v>30</v>
      </c>
      <c r="C81" s="52" t="s">
        <v>722</v>
      </c>
      <c r="D81" s="52" t="s">
        <v>157</v>
      </c>
      <c r="E81" s="51">
        <v>0.16800000000000001</v>
      </c>
      <c r="F81" s="51">
        <v>0.13500000000000001</v>
      </c>
      <c r="G81" s="51">
        <v>3.3000000000000002E-2</v>
      </c>
      <c r="H81" s="52" t="s">
        <v>101</v>
      </c>
      <c r="I81" s="52" t="s">
        <v>557</v>
      </c>
      <c r="J81" s="51"/>
    </row>
    <row r="82" spans="1:10" ht="78.75" x14ac:dyDescent="0.15">
      <c r="A82" s="51"/>
      <c r="B82" s="52" t="s">
        <v>30</v>
      </c>
      <c r="C82" s="52" t="s">
        <v>723</v>
      </c>
      <c r="D82" s="52" t="s">
        <v>157</v>
      </c>
      <c r="E82" s="51">
        <v>0.21299999999999999</v>
      </c>
      <c r="F82" s="51">
        <v>0.17100000000000001</v>
      </c>
      <c r="G82" s="51">
        <v>4.2000000000000003E-2</v>
      </c>
      <c r="H82" s="52" t="s">
        <v>101</v>
      </c>
      <c r="I82" s="52" t="s">
        <v>558</v>
      </c>
      <c r="J82" s="51"/>
    </row>
    <row r="83" spans="1:10" ht="90" x14ac:dyDescent="0.15">
      <c r="A83" s="51"/>
      <c r="B83" s="52" t="s">
        <v>30</v>
      </c>
      <c r="C83" s="52" t="s">
        <v>724</v>
      </c>
      <c r="D83" s="52" t="s">
        <v>157</v>
      </c>
      <c r="E83" s="51">
        <v>0.24099999999999999</v>
      </c>
      <c r="F83" s="51">
        <v>0.193</v>
      </c>
      <c r="G83" s="51">
        <v>4.7E-2</v>
      </c>
      <c r="H83" s="52" t="s">
        <v>101</v>
      </c>
      <c r="I83" s="52" t="s">
        <v>559</v>
      </c>
      <c r="J83" s="51"/>
    </row>
    <row r="84" spans="1:10" ht="45" x14ac:dyDescent="0.15">
      <c r="A84" s="51"/>
      <c r="B84" s="52" t="s">
        <v>30</v>
      </c>
      <c r="C84" s="52" t="s">
        <v>166</v>
      </c>
      <c r="D84" s="52" t="s">
        <v>157</v>
      </c>
      <c r="E84" s="51">
        <v>0.157</v>
      </c>
      <c r="F84" s="51">
        <v>0.126</v>
      </c>
      <c r="G84" s="51">
        <v>3.1E-2</v>
      </c>
      <c r="H84" s="52" t="s">
        <v>101</v>
      </c>
      <c r="I84" s="52" t="s">
        <v>560</v>
      </c>
      <c r="J84" s="51"/>
    </row>
    <row r="85" spans="1:10" ht="90" x14ac:dyDescent="0.15">
      <c r="A85" s="51"/>
      <c r="B85" s="52" t="s">
        <v>49</v>
      </c>
      <c r="C85" s="52" t="s">
        <v>725</v>
      </c>
      <c r="D85" s="52" t="s">
        <v>157</v>
      </c>
      <c r="E85" s="51">
        <v>0.192</v>
      </c>
      <c r="F85" s="51">
        <v>0.17499999999999999</v>
      </c>
      <c r="G85" s="51">
        <v>1.6E-2</v>
      </c>
      <c r="H85" s="52" t="s">
        <v>101</v>
      </c>
      <c r="I85" s="52" t="s">
        <v>561</v>
      </c>
      <c r="J85" s="51"/>
    </row>
    <row r="86" spans="1:10" ht="78.75" x14ac:dyDescent="0.15">
      <c r="A86" s="51"/>
      <c r="B86" s="52" t="s">
        <v>49</v>
      </c>
      <c r="C86" s="52" t="s">
        <v>726</v>
      </c>
      <c r="D86" s="52" t="s">
        <v>157</v>
      </c>
      <c r="E86" s="51">
        <v>0.19600000000000001</v>
      </c>
      <c r="F86" s="51">
        <v>0.17499999999999999</v>
      </c>
      <c r="G86" s="51">
        <v>2.1000000000000001E-2</v>
      </c>
      <c r="H86" s="52" t="s">
        <v>101</v>
      </c>
      <c r="I86" s="52" t="s">
        <v>562</v>
      </c>
      <c r="J86" s="51"/>
    </row>
    <row r="87" spans="1:10" ht="90" x14ac:dyDescent="0.15">
      <c r="A87" s="51"/>
      <c r="B87" s="52" t="s">
        <v>49</v>
      </c>
      <c r="C87" s="52" t="s">
        <v>727</v>
      </c>
      <c r="D87" s="52" t="s">
        <v>157</v>
      </c>
      <c r="E87" s="51">
        <v>0.221</v>
      </c>
      <c r="F87" s="51">
        <v>0.19800000000000001</v>
      </c>
      <c r="G87" s="51">
        <v>2.4E-2</v>
      </c>
      <c r="H87" s="52" t="s">
        <v>101</v>
      </c>
      <c r="I87" s="52" t="s">
        <v>563</v>
      </c>
      <c r="J87" s="51"/>
    </row>
    <row r="88" spans="1:10" ht="90" x14ac:dyDescent="0.15">
      <c r="A88" s="51"/>
      <c r="B88" s="52" t="s">
        <v>177</v>
      </c>
      <c r="C88" s="52" t="s">
        <v>728</v>
      </c>
      <c r="D88" s="52" t="s">
        <v>157</v>
      </c>
      <c r="E88" s="51">
        <v>0.14899999999999999</v>
      </c>
      <c r="F88" s="51">
        <v>0.122</v>
      </c>
      <c r="G88" s="51">
        <v>2.7E-2</v>
      </c>
      <c r="H88" s="52" t="s">
        <v>101</v>
      </c>
      <c r="I88" s="52" t="s">
        <v>564</v>
      </c>
      <c r="J88" s="51"/>
    </row>
    <row r="89" spans="1:10" ht="67.5" x14ac:dyDescent="0.15">
      <c r="A89" s="51"/>
      <c r="B89" s="52" t="s">
        <v>177</v>
      </c>
      <c r="C89" s="52" t="s">
        <v>729</v>
      </c>
      <c r="D89" s="52" t="s">
        <v>157</v>
      </c>
      <c r="E89" s="51">
        <v>0.189</v>
      </c>
      <c r="F89" s="51">
        <v>0.154</v>
      </c>
      <c r="G89" s="51">
        <v>3.5000000000000003E-2</v>
      </c>
      <c r="H89" s="52" t="s">
        <v>101</v>
      </c>
      <c r="I89" s="52" t="s">
        <v>565</v>
      </c>
      <c r="J89" s="51"/>
    </row>
    <row r="90" spans="1:10" ht="90" x14ac:dyDescent="0.15">
      <c r="A90" s="51"/>
      <c r="B90" s="52" t="s">
        <v>177</v>
      </c>
      <c r="C90" s="52" t="s">
        <v>730</v>
      </c>
      <c r="D90" s="52" t="s">
        <v>157</v>
      </c>
      <c r="E90" s="51">
        <v>0.214</v>
      </c>
      <c r="F90" s="51">
        <v>0.17399999999999999</v>
      </c>
      <c r="G90" s="51">
        <v>3.9E-2</v>
      </c>
      <c r="H90" s="52" t="s">
        <v>101</v>
      </c>
      <c r="I90" s="52" t="s">
        <v>566</v>
      </c>
      <c r="J90" s="51"/>
    </row>
    <row r="91" spans="1:10" ht="67.5" x14ac:dyDescent="0.15">
      <c r="A91" s="51"/>
      <c r="B91" s="52" t="s">
        <v>181</v>
      </c>
      <c r="C91" s="52" t="s">
        <v>182</v>
      </c>
      <c r="D91" s="52" t="s">
        <v>157</v>
      </c>
      <c r="E91" s="51">
        <v>7.4999999999999997E-2</v>
      </c>
      <c r="F91" s="51">
        <v>6.0000000000000001E-3</v>
      </c>
      <c r="G91" s="51">
        <v>7.0000000000000007E-2</v>
      </c>
      <c r="H91" s="52" t="s">
        <v>101</v>
      </c>
      <c r="I91" s="52" t="s">
        <v>567</v>
      </c>
      <c r="J91" s="51"/>
    </row>
    <row r="92" spans="1:10" ht="67.5" x14ac:dyDescent="0.15">
      <c r="A92" s="51"/>
      <c r="B92" s="52" t="s">
        <v>184</v>
      </c>
      <c r="C92" s="52" t="s">
        <v>182</v>
      </c>
      <c r="D92" s="52" t="s">
        <v>157</v>
      </c>
      <c r="E92" s="51">
        <v>0.122</v>
      </c>
      <c r="F92" s="51">
        <v>4.2000000000000003E-2</v>
      </c>
      <c r="G92" s="51">
        <v>8.1000000000000003E-2</v>
      </c>
      <c r="H92" s="52" t="s">
        <v>101</v>
      </c>
      <c r="I92" s="52" t="s">
        <v>567</v>
      </c>
      <c r="J92" s="51"/>
    </row>
    <row r="93" spans="1:10" ht="67.5" x14ac:dyDescent="0.15">
      <c r="A93" s="51"/>
      <c r="B93" s="52" t="s">
        <v>568</v>
      </c>
      <c r="C93" s="52" t="s">
        <v>182</v>
      </c>
      <c r="D93" s="52" t="s">
        <v>157</v>
      </c>
      <c r="E93" s="51">
        <v>0.20699999999999999</v>
      </c>
      <c r="F93" s="51">
        <v>1E-3</v>
      </c>
      <c r="G93" s="51">
        <v>0.20599999999999999</v>
      </c>
      <c r="H93" s="52" t="s">
        <v>101</v>
      </c>
      <c r="I93" s="52" t="s">
        <v>567</v>
      </c>
      <c r="J93" s="51"/>
    </row>
    <row r="94" spans="1:10" ht="67.5" x14ac:dyDescent="0.15">
      <c r="A94" s="51"/>
      <c r="B94" s="52" t="s">
        <v>749</v>
      </c>
      <c r="C94" s="52" t="s">
        <v>182</v>
      </c>
      <c r="D94" s="52" t="s">
        <v>157</v>
      </c>
      <c r="E94" s="51">
        <v>0.126</v>
      </c>
      <c r="F94" s="51">
        <v>0</v>
      </c>
      <c r="G94" s="51">
        <v>0.126</v>
      </c>
      <c r="H94" s="52" t="s">
        <v>101</v>
      </c>
      <c r="I94" s="52" t="s">
        <v>453</v>
      </c>
      <c r="J94" s="51"/>
    </row>
    <row r="95" spans="1:10" ht="67.5" x14ac:dyDescent="0.15">
      <c r="A95" s="51"/>
      <c r="B95" s="52" t="s">
        <v>226</v>
      </c>
      <c r="C95" s="52" t="s">
        <v>132</v>
      </c>
      <c r="D95" s="52" t="s">
        <v>157</v>
      </c>
      <c r="E95" s="51">
        <v>0.107</v>
      </c>
      <c r="F95" s="51">
        <v>0</v>
      </c>
      <c r="G95" s="51">
        <v>0.107</v>
      </c>
      <c r="H95" s="52" t="s">
        <v>101</v>
      </c>
      <c r="I95" s="52" t="s">
        <v>731</v>
      </c>
      <c r="J95" s="51"/>
    </row>
    <row r="96" spans="1:10" ht="22.5" x14ac:dyDescent="0.15">
      <c r="A96" s="51" t="s">
        <v>203</v>
      </c>
      <c r="B96" s="52" t="s">
        <v>226</v>
      </c>
      <c r="C96" s="52" t="s">
        <v>132</v>
      </c>
      <c r="D96" s="52" t="s">
        <v>157</v>
      </c>
      <c r="E96" s="51">
        <v>7.0000000000000001E-3</v>
      </c>
      <c r="F96" s="51">
        <v>0</v>
      </c>
      <c r="G96" s="51">
        <v>1E-3</v>
      </c>
      <c r="H96" s="52" t="s">
        <v>101</v>
      </c>
      <c r="I96" s="52"/>
      <c r="J96" s="51"/>
    </row>
    <row r="97" spans="1:10" ht="22.5" x14ac:dyDescent="0.15">
      <c r="A97" s="51" t="s">
        <v>205</v>
      </c>
      <c r="B97" s="52"/>
      <c r="C97" s="52" t="s">
        <v>30</v>
      </c>
      <c r="D97" s="52" t="s">
        <v>157</v>
      </c>
      <c r="E97" s="51">
        <v>0.29799999999999999</v>
      </c>
      <c r="F97" s="51">
        <v>0.24</v>
      </c>
      <c r="G97" s="51">
        <v>5.8000000000000003E-2</v>
      </c>
      <c r="H97" s="52" t="s">
        <v>101</v>
      </c>
      <c r="I97" s="52" t="s">
        <v>206</v>
      </c>
      <c r="J97" s="51"/>
    </row>
    <row r="98" spans="1:10" ht="22.5" x14ac:dyDescent="0.15">
      <c r="A98" s="51" t="s">
        <v>503</v>
      </c>
      <c r="B98" s="52"/>
      <c r="C98" s="52" t="s">
        <v>10</v>
      </c>
      <c r="D98" s="52" t="s">
        <v>157</v>
      </c>
      <c r="E98" s="51">
        <v>0.312</v>
      </c>
      <c r="F98" s="51">
        <v>0.252</v>
      </c>
      <c r="G98" s="51">
        <v>0.06</v>
      </c>
      <c r="H98" s="52"/>
      <c r="I98" s="52" t="s">
        <v>206</v>
      </c>
      <c r="J98" s="51"/>
    </row>
    <row r="99" spans="1:10" ht="22.5" x14ac:dyDescent="0.15">
      <c r="A99" s="51" t="s">
        <v>503</v>
      </c>
      <c r="B99" s="52"/>
      <c r="C99" s="52" t="s">
        <v>49</v>
      </c>
      <c r="D99" s="52" t="s">
        <v>157</v>
      </c>
      <c r="E99" s="51">
        <v>0.27400000000000002</v>
      </c>
      <c r="F99" s="51">
        <v>0.221</v>
      </c>
      <c r="G99" s="51">
        <v>5.2999999999999999E-2</v>
      </c>
      <c r="H99" s="52"/>
      <c r="I99" s="52" t="s">
        <v>206</v>
      </c>
      <c r="J99" s="51"/>
    </row>
    <row r="100" spans="1:10" ht="33.75" x14ac:dyDescent="0.15">
      <c r="A100" s="51" t="s">
        <v>504</v>
      </c>
      <c r="B100" s="52"/>
      <c r="C100" s="52" t="s">
        <v>30</v>
      </c>
      <c r="D100" s="52" t="s">
        <v>208</v>
      </c>
      <c r="E100" s="51">
        <v>3.3000000000000002E-2</v>
      </c>
      <c r="F100" s="51">
        <v>2.7E-2</v>
      </c>
      <c r="G100" s="51">
        <v>6.0000000000000001E-3</v>
      </c>
      <c r="H100" s="52" t="s">
        <v>101</v>
      </c>
      <c r="I100" s="52" t="s">
        <v>505</v>
      </c>
      <c r="J100" s="51"/>
    </row>
    <row r="101" spans="1:10" ht="22.5" x14ac:dyDescent="0.15">
      <c r="A101" s="51"/>
      <c r="B101" s="52"/>
      <c r="C101" s="52" t="s">
        <v>30</v>
      </c>
      <c r="D101" s="52" t="s">
        <v>157</v>
      </c>
      <c r="E101" s="51">
        <v>1.0429999999999999</v>
      </c>
      <c r="F101" s="51">
        <v>0.85299999999999998</v>
      </c>
      <c r="G101" s="51">
        <v>0.19</v>
      </c>
      <c r="H101" s="52" t="s">
        <v>101</v>
      </c>
      <c r="I101" s="52"/>
      <c r="J101" s="51"/>
    </row>
    <row r="102" spans="1:10" ht="33.75" x14ac:dyDescent="0.15">
      <c r="A102" s="51" t="s">
        <v>217</v>
      </c>
      <c r="B102" s="52"/>
      <c r="C102" s="52"/>
      <c r="D102" s="52" t="s">
        <v>208</v>
      </c>
      <c r="E102" s="51">
        <v>3.5999999999999997E-2</v>
      </c>
      <c r="F102" s="51">
        <v>2.5000000000000001E-2</v>
      </c>
      <c r="G102" s="51">
        <v>1.0999999999999999E-2</v>
      </c>
      <c r="H102" s="52" t="s">
        <v>515</v>
      </c>
      <c r="I102" s="52" t="s">
        <v>643</v>
      </c>
      <c r="J102" s="51" t="s">
        <v>517</v>
      </c>
    </row>
    <row r="103" spans="1:10" ht="56.25" x14ac:dyDescent="0.15">
      <c r="A103" s="51" t="s">
        <v>222</v>
      </c>
      <c r="B103" s="52" t="s">
        <v>223</v>
      </c>
      <c r="C103" s="52" t="s">
        <v>182</v>
      </c>
      <c r="D103" s="52" t="s">
        <v>208</v>
      </c>
      <c r="E103" s="51">
        <v>6.0000000000000001E-3</v>
      </c>
      <c r="F103" s="51">
        <v>5.0000000000000001E-3</v>
      </c>
      <c r="G103" s="51">
        <v>1E-3</v>
      </c>
      <c r="H103" s="52" t="s">
        <v>515</v>
      </c>
      <c r="I103" s="52" t="s">
        <v>644</v>
      </c>
      <c r="J103" s="51" t="s">
        <v>517</v>
      </c>
    </row>
    <row r="104" spans="1:10" ht="78.75" x14ac:dyDescent="0.15">
      <c r="A104" s="51"/>
      <c r="B104" s="52" t="s">
        <v>645</v>
      </c>
      <c r="C104" s="52" t="s">
        <v>182</v>
      </c>
      <c r="D104" s="52" t="s">
        <v>208</v>
      </c>
      <c r="E104" s="51">
        <v>2.4E-2</v>
      </c>
      <c r="F104" s="51">
        <v>1.9E-2</v>
      </c>
      <c r="G104" s="51">
        <v>5.0000000000000001E-3</v>
      </c>
      <c r="H104" s="52" t="s">
        <v>515</v>
      </c>
      <c r="I104" s="52" t="s">
        <v>646</v>
      </c>
      <c r="J104" s="51" t="s">
        <v>517</v>
      </c>
    </row>
    <row r="105" spans="1:10" ht="45" x14ac:dyDescent="0.15">
      <c r="A105" s="51"/>
      <c r="B105" s="52" t="s">
        <v>647</v>
      </c>
      <c r="C105" s="52"/>
      <c r="D105" s="52" t="s">
        <v>208</v>
      </c>
      <c r="E105" s="51">
        <v>0</v>
      </c>
      <c r="F105" s="51">
        <v>0</v>
      </c>
      <c r="G105" s="51">
        <v>0</v>
      </c>
      <c r="H105" s="52" t="s">
        <v>515</v>
      </c>
      <c r="I105" s="52" t="s">
        <v>648</v>
      </c>
      <c r="J105" s="51" t="s">
        <v>517</v>
      </c>
    </row>
    <row r="106" spans="1:10" ht="78.75" x14ac:dyDescent="0.15">
      <c r="A106" s="51"/>
      <c r="B106" s="52" t="s">
        <v>228</v>
      </c>
      <c r="C106" s="52"/>
      <c r="D106" s="52" t="s">
        <v>208</v>
      </c>
      <c r="E106" s="51">
        <v>2.5999999999999999E-2</v>
      </c>
      <c r="F106" s="51">
        <v>0</v>
      </c>
      <c r="G106" s="51">
        <v>2.5999999999999999E-2</v>
      </c>
      <c r="H106" s="52" t="s">
        <v>515</v>
      </c>
      <c r="I106" s="52" t="s">
        <v>649</v>
      </c>
      <c r="J106" s="51" t="s">
        <v>517</v>
      </c>
    </row>
    <row r="107" spans="1:10" ht="45" x14ac:dyDescent="0.15">
      <c r="A107" s="51" t="s">
        <v>518</v>
      </c>
      <c r="B107" s="52" t="s">
        <v>650</v>
      </c>
      <c r="C107" s="52" t="s">
        <v>651</v>
      </c>
      <c r="D107" s="52" t="s">
        <v>208</v>
      </c>
      <c r="E107" s="51">
        <v>0.14000000000000001</v>
      </c>
      <c r="F107" s="51">
        <v>0.113</v>
      </c>
      <c r="G107" s="51">
        <v>2.7E-2</v>
      </c>
      <c r="H107" s="52" t="s">
        <v>101</v>
      </c>
      <c r="I107" s="52" t="s">
        <v>652</v>
      </c>
      <c r="J107" s="51"/>
    </row>
    <row r="108" spans="1:10" ht="45" x14ac:dyDescent="0.15">
      <c r="A108" s="51"/>
      <c r="B108" s="52" t="s">
        <v>653</v>
      </c>
      <c r="C108" s="52" t="s">
        <v>651</v>
      </c>
      <c r="D108" s="52" t="s">
        <v>208</v>
      </c>
      <c r="E108" s="51">
        <v>0.13500000000000001</v>
      </c>
      <c r="F108" s="51">
        <v>0.109</v>
      </c>
      <c r="G108" s="51">
        <v>2.5999999999999999E-2</v>
      </c>
      <c r="H108" s="52" t="s">
        <v>101</v>
      </c>
      <c r="I108" s="52" t="s">
        <v>654</v>
      </c>
      <c r="J108" s="51"/>
    </row>
    <row r="109" spans="1:10" ht="45" x14ac:dyDescent="0.15">
      <c r="A109" s="51"/>
      <c r="B109" s="52" t="s">
        <v>655</v>
      </c>
      <c r="C109" s="52" t="s">
        <v>651</v>
      </c>
      <c r="D109" s="52" t="s">
        <v>208</v>
      </c>
      <c r="E109" s="51">
        <v>0.14599999999999999</v>
      </c>
      <c r="F109" s="51">
        <v>0.11799999999999999</v>
      </c>
      <c r="G109" s="51">
        <v>2.8000000000000001E-2</v>
      </c>
      <c r="H109" s="52" t="s">
        <v>101</v>
      </c>
      <c r="I109" s="52" t="s">
        <v>654</v>
      </c>
      <c r="J109" s="51"/>
    </row>
    <row r="110" spans="1:10" ht="45" x14ac:dyDescent="0.15">
      <c r="A110" s="51"/>
      <c r="B110" s="52" t="s">
        <v>650</v>
      </c>
      <c r="C110" s="52" t="s">
        <v>226</v>
      </c>
      <c r="D110" s="52" t="s">
        <v>208</v>
      </c>
      <c r="E110" s="51">
        <v>0.13400000000000001</v>
      </c>
      <c r="F110" s="51">
        <v>0</v>
      </c>
      <c r="G110" s="51">
        <v>0.13400000000000001</v>
      </c>
      <c r="H110" s="52" t="s">
        <v>101</v>
      </c>
      <c r="I110" s="52" t="s">
        <v>656</v>
      </c>
      <c r="J110" s="51"/>
    </row>
    <row r="111" spans="1:10" ht="45" x14ac:dyDescent="0.15">
      <c r="A111" s="51" t="s">
        <v>238</v>
      </c>
      <c r="B111" s="52" t="s">
        <v>226</v>
      </c>
      <c r="C111" s="52"/>
      <c r="D111" s="52" t="s">
        <v>208</v>
      </c>
      <c r="E111" s="51">
        <v>9.5000000000000001E-2</v>
      </c>
      <c r="F111" s="51">
        <v>0</v>
      </c>
      <c r="G111" s="51">
        <v>9.5000000000000001E-2</v>
      </c>
      <c r="H111" s="52" t="s">
        <v>101</v>
      </c>
      <c r="I111" s="52" t="s">
        <v>658</v>
      </c>
      <c r="J111" s="51"/>
    </row>
    <row r="112" spans="1:10" ht="45" x14ac:dyDescent="0.15">
      <c r="A112" s="51" t="s">
        <v>240</v>
      </c>
      <c r="B112" s="52" t="s">
        <v>226</v>
      </c>
      <c r="C112" s="52"/>
      <c r="D112" s="52" t="s">
        <v>208</v>
      </c>
      <c r="E112" s="51">
        <v>8.4000000000000005E-2</v>
      </c>
      <c r="F112" s="51">
        <v>0</v>
      </c>
      <c r="G112" s="51">
        <v>8.4000000000000005E-2</v>
      </c>
      <c r="H112" s="52" t="s">
        <v>101</v>
      </c>
      <c r="I112" s="52" t="s">
        <v>659</v>
      </c>
      <c r="J112" s="51"/>
    </row>
    <row r="113" spans="1:10" ht="56.25" x14ac:dyDescent="0.15">
      <c r="A113" s="51" t="s">
        <v>244</v>
      </c>
      <c r="B113" s="52" t="s">
        <v>245</v>
      </c>
      <c r="C113" s="52" t="s">
        <v>246</v>
      </c>
      <c r="D113" s="52" t="s">
        <v>208</v>
      </c>
      <c r="E113" s="51">
        <v>0.29699999999999999</v>
      </c>
      <c r="F113" s="51">
        <v>0.27800000000000002</v>
      </c>
      <c r="G113" s="51">
        <v>1.9E-2</v>
      </c>
      <c r="H113" s="52" t="s">
        <v>101</v>
      </c>
      <c r="I113" s="52" t="s">
        <v>760</v>
      </c>
      <c r="J113" s="51"/>
    </row>
    <row r="114" spans="1:10" ht="56.25" x14ac:dyDescent="0.15">
      <c r="A114" s="51"/>
      <c r="B114" s="52" t="s">
        <v>249</v>
      </c>
      <c r="C114" s="52" t="s">
        <v>250</v>
      </c>
      <c r="D114" s="52" t="s">
        <v>208</v>
      </c>
      <c r="E114" s="51">
        <v>0.2</v>
      </c>
      <c r="F114" s="51">
        <v>0.187</v>
      </c>
      <c r="G114" s="51">
        <v>1.2999999999999999E-2</v>
      </c>
      <c r="H114" s="52" t="s">
        <v>101</v>
      </c>
      <c r="I114" s="52" t="s">
        <v>760</v>
      </c>
      <c r="J114" s="51"/>
    </row>
    <row r="115" spans="1:10" ht="56.25" x14ac:dyDescent="0.15">
      <c r="A115" s="51"/>
      <c r="B115" s="52" t="s">
        <v>251</v>
      </c>
      <c r="C115" s="52" t="s">
        <v>252</v>
      </c>
      <c r="D115" s="52" t="s">
        <v>208</v>
      </c>
      <c r="E115" s="51">
        <v>0.14699999999999999</v>
      </c>
      <c r="F115" s="51">
        <v>0.13700000000000001</v>
      </c>
      <c r="G115" s="51">
        <v>0.01</v>
      </c>
      <c r="H115" s="52" t="s">
        <v>101</v>
      </c>
      <c r="I115" s="52" t="s">
        <v>760</v>
      </c>
      <c r="J115" s="51"/>
    </row>
    <row r="116" spans="1:10" x14ac:dyDescent="0.15">
      <c r="A116" s="50" t="s">
        <v>254</v>
      </c>
      <c r="B116" s="52"/>
      <c r="C116" s="52"/>
      <c r="D116" s="52"/>
      <c r="E116" s="51"/>
      <c r="F116" s="51"/>
      <c r="G116" s="51"/>
      <c r="H116" s="52"/>
      <c r="I116" s="52"/>
      <c r="J116" s="51"/>
    </row>
    <row r="117" spans="1:10" ht="22.5" x14ac:dyDescent="0.15">
      <c r="A117" s="51" t="s">
        <v>661</v>
      </c>
      <c r="B117" s="52" t="s">
        <v>256</v>
      </c>
      <c r="C117" s="52" t="s">
        <v>257</v>
      </c>
      <c r="D117" s="52" t="s">
        <v>258</v>
      </c>
      <c r="E117" s="51">
        <v>1.153</v>
      </c>
      <c r="F117" s="51">
        <v>0.89500000000000002</v>
      </c>
      <c r="G117" s="51">
        <v>0.25800000000000001</v>
      </c>
      <c r="H117" s="52" t="s">
        <v>662</v>
      </c>
      <c r="I117" s="52" t="s">
        <v>260</v>
      </c>
      <c r="J117" s="51" t="s">
        <v>663</v>
      </c>
    </row>
    <row r="118" spans="1:10" ht="33.75" x14ac:dyDescent="0.15">
      <c r="A118" s="51"/>
      <c r="B118" s="52" t="s">
        <v>261</v>
      </c>
      <c r="C118" s="52" t="s">
        <v>664</v>
      </c>
      <c r="D118" s="52" t="s">
        <v>258</v>
      </c>
      <c r="E118" s="51">
        <v>0.432</v>
      </c>
      <c r="F118" s="51">
        <v>0.33600000000000002</v>
      </c>
      <c r="G118" s="51">
        <v>9.6000000000000002E-2</v>
      </c>
      <c r="H118" s="52" t="s">
        <v>662</v>
      </c>
      <c r="I118" s="52" t="s">
        <v>264</v>
      </c>
      <c r="J118" s="51" t="s">
        <v>663</v>
      </c>
    </row>
    <row r="119" spans="1:10" ht="33.75" x14ac:dyDescent="0.15">
      <c r="A119" s="51"/>
      <c r="B119" s="52"/>
      <c r="C119" s="52" t="s">
        <v>665</v>
      </c>
      <c r="D119" s="52" t="s">
        <v>258</v>
      </c>
      <c r="E119" s="51">
        <v>0.25900000000000001</v>
      </c>
      <c r="F119" s="51">
        <v>0.20100000000000001</v>
      </c>
      <c r="G119" s="51">
        <v>5.8000000000000003E-2</v>
      </c>
      <c r="H119" s="52" t="s">
        <v>662</v>
      </c>
      <c r="I119" s="52" t="s">
        <v>266</v>
      </c>
      <c r="J119" s="51" t="s">
        <v>663</v>
      </c>
    </row>
    <row r="120" spans="1:10" ht="22.5" x14ac:dyDescent="0.15">
      <c r="A120" s="51"/>
      <c r="B120" s="52"/>
      <c r="C120" s="52" t="s">
        <v>666</v>
      </c>
      <c r="D120" s="52" t="s">
        <v>258</v>
      </c>
      <c r="E120" s="51">
        <v>0.11</v>
      </c>
      <c r="F120" s="51">
        <v>8.5999999999999993E-2</v>
      </c>
      <c r="G120" s="51">
        <v>2.4E-2</v>
      </c>
      <c r="H120" s="52" t="s">
        <v>662</v>
      </c>
      <c r="I120" s="52" t="s">
        <v>268</v>
      </c>
      <c r="J120" s="51" t="s">
        <v>663</v>
      </c>
    </row>
    <row r="121" spans="1:10" ht="45" x14ac:dyDescent="0.15">
      <c r="A121" s="51"/>
      <c r="B121" s="52"/>
      <c r="C121" s="52" t="s">
        <v>305</v>
      </c>
      <c r="D121" s="52" t="s">
        <v>258</v>
      </c>
      <c r="E121" s="51">
        <v>8.2000000000000003E-2</v>
      </c>
      <c r="F121" s="51">
        <v>6.4000000000000001E-2</v>
      </c>
      <c r="G121" s="51">
        <v>1.7999999999999999E-2</v>
      </c>
      <c r="H121" s="52" t="s">
        <v>662</v>
      </c>
      <c r="I121" s="52" t="s">
        <v>270</v>
      </c>
      <c r="J121" s="51" t="s">
        <v>663</v>
      </c>
    </row>
    <row r="122" spans="1:10" ht="22.5" x14ac:dyDescent="0.15">
      <c r="A122" s="51"/>
      <c r="B122" s="52"/>
      <c r="C122" s="52" t="s">
        <v>271</v>
      </c>
      <c r="D122" s="52" t="s">
        <v>258</v>
      </c>
      <c r="E122" s="51">
        <v>7.9000000000000001E-2</v>
      </c>
      <c r="F122" s="51">
        <v>6.0999999999999999E-2</v>
      </c>
      <c r="G122" s="51">
        <v>1.7999999999999999E-2</v>
      </c>
      <c r="H122" s="52" t="s">
        <v>662</v>
      </c>
      <c r="I122" s="52" t="s">
        <v>272</v>
      </c>
      <c r="J122" s="51" t="s">
        <v>663</v>
      </c>
    </row>
    <row r="123" spans="1:10" ht="22.5" x14ac:dyDescent="0.15">
      <c r="A123" s="51"/>
      <c r="B123" s="52" t="s">
        <v>222</v>
      </c>
      <c r="C123" s="52" t="s">
        <v>30</v>
      </c>
      <c r="D123" s="52" t="s">
        <v>258</v>
      </c>
      <c r="E123" s="51">
        <v>1.7999999999999999E-2</v>
      </c>
      <c r="F123" s="51">
        <v>1.4E-2</v>
      </c>
      <c r="G123" s="51">
        <v>4.0000000000000001E-3</v>
      </c>
      <c r="H123" s="52" t="s">
        <v>667</v>
      </c>
      <c r="I123" s="52" t="s">
        <v>668</v>
      </c>
      <c r="J123" s="51" t="s">
        <v>663</v>
      </c>
    </row>
    <row r="124" spans="1:10" ht="22.5" x14ac:dyDescent="0.15">
      <c r="A124" s="51"/>
      <c r="B124" s="52"/>
      <c r="C124" s="52" t="s">
        <v>226</v>
      </c>
      <c r="D124" s="52" t="s">
        <v>258</v>
      </c>
      <c r="E124" s="51">
        <v>0.01</v>
      </c>
      <c r="F124" s="51">
        <v>0</v>
      </c>
      <c r="G124" s="51">
        <v>0.01</v>
      </c>
      <c r="H124" s="52" t="s">
        <v>667</v>
      </c>
      <c r="I124" s="52" t="s">
        <v>668</v>
      </c>
      <c r="J124" s="51" t="s">
        <v>663</v>
      </c>
    </row>
    <row r="125" spans="1:10" ht="33.75" x14ac:dyDescent="0.15">
      <c r="A125" s="51"/>
      <c r="B125" s="52"/>
      <c r="C125" s="52" t="s">
        <v>182</v>
      </c>
      <c r="D125" s="52" t="s">
        <v>258</v>
      </c>
      <c r="E125" s="51">
        <v>1.2E-2</v>
      </c>
      <c r="F125" s="51">
        <v>3.0000000000000001E-3</v>
      </c>
      <c r="G125" s="51">
        <v>8.9999999999999993E-3</v>
      </c>
      <c r="H125" s="52" t="s">
        <v>669</v>
      </c>
      <c r="I125" s="52" t="s">
        <v>670</v>
      </c>
      <c r="J125" s="51" t="s">
        <v>663</v>
      </c>
    </row>
    <row r="126" spans="1:10" ht="56.25" x14ac:dyDescent="0.15">
      <c r="A126" s="51"/>
      <c r="B126" s="52" t="s">
        <v>277</v>
      </c>
      <c r="C126" s="52" t="s">
        <v>278</v>
      </c>
      <c r="D126" s="52" t="s">
        <v>258</v>
      </c>
      <c r="E126" s="51">
        <v>4.1000000000000002E-2</v>
      </c>
      <c r="F126" s="51">
        <v>3.2000000000000001E-2</v>
      </c>
      <c r="G126" s="51">
        <v>8.9999999999999993E-3</v>
      </c>
      <c r="H126" s="52" t="s">
        <v>671</v>
      </c>
      <c r="I126" s="52" t="s">
        <v>672</v>
      </c>
      <c r="J126" s="51" t="s">
        <v>663</v>
      </c>
    </row>
    <row r="127" spans="1:10" ht="22.5" x14ac:dyDescent="0.15">
      <c r="A127" s="51"/>
      <c r="B127" s="52"/>
      <c r="C127" s="52" t="s">
        <v>732</v>
      </c>
      <c r="D127" s="52" t="s">
        <v>258</v>
      </c>
      <c r="E127" s="51"/>
      <c r="F127" s="51"/>
      <c r="G127" s="51"/>
      <c r="H127" s="52" t="s">
        <v>733</v>
      </c>
      <c r="I127" s="52"/>
      <c r="J127" s="51" t="s">
        <v>663</v>
      </c>
    </row>
    <row r="128" spans="1:10" ht="67.5" x14ac:dyDescent="0.15">
      <c r="A128" s="51"/>
      <c r="B128" s="52"/>
      <c r="C128" s="52" t="s">
        <v>281</v>
      </c>
      <c r="D128" s="52" t="s">
        <v>258</v>
      </c>
      <c r="E128" s="51">
        <v>0.03</v>
      </c>
      <c r="F128" s="51">
        <v>2.3E-2</v>
      </c>
      <c r="G128" s="51">
        <v>7.0000000000000001E-3</v>
      </c>
      <c r="H128" s="52" t="s">
        <v>673</v>
      </c>
      <c r="I128" s="52" t="s">
        <v>674</v>
      </c>
      <c r="J128" s="51" t="s">
        <v>663</v>
      </c>
    </row>
    <row r="129" spans="1:10" ht="67.5" x14ac:dyDescent="0.15">
      <c r="A129" s="51"/>
      <c r="B129" s="52"/>
      <c r="C129" s="52" t="s">
        <v>283</v>
      </c>
      <c r="D129" s="52" t="s">
        <v>258</v>
      </c>
      <c r="E129" s="51">
        <v>2.1000000000000001E-2</v>
      </c>
      <c r="F129" s="51">
        <v>1.6E-2</v>
      </c>
      <c r="G129" s="51">
        <v>5.0000000000000001E-3</v>
      </c>
      <c r="H129" s="52" t="s">
        <v>673</v>
      </c>
      <c r="I129" s="52" t="s">
        <v>675</v>
      </c>
      <c r="J129" s="51" t="s">
        <v>663</v>
      </c>
    </row>
    <row r="130" spans="1:10" ht="33.75" x14ac:dyDescent="0.15">
      <c r="A130" s="51"/>
      <c r="B130" s="52" t="s">
        <v>287</v>
      </c>
      <c r="C130" s="52" t="s">
        <v>676</v>
      </c>
      <c r="D130" s="52" t="s">
        <v>258</v>
      </c>
      <c r="E130" s="51">
        <v>2.7E-2</v>
      </c>
      <c r="F130" s="51">
        <v>2.1999999999999999E-2</v>
      </c>
      <c r="G130" s="51">
        <v>5.0000000000000001E-3</v>
      </c>
      <c r="H130" s="52" t="s">
        <v>677</v>
      </c>
      <c r="I130" s="52" t="s">
        <v>678</v>
      </c>
      <c r="J130" s="51" t="s">
        <v>663</v>
      </c>
    </row>
    <row r="131" spans="1:10" ht="33.75" x14ac:dyDescent="0.15">
      <c r="A131" s="51"/>
      <c r="B131" s="52"/>
      <c r="C131" s="52" t="s">
        <v>679</v>
      </c>
      <c r="D131" s="52" t="s">
        <v>258</v>
      </c>
      <c r="E131" s="51">
        <v>2.1000000000000001E-2</v>
      </c>
      <c r="F131" s="51">
        <v>1.7000000000000001E-2</v>
      </c>
      <c r="G131" s="51">
        <v>4.0000000000000001E-3</v>
      </c>
      <c r="H131" s="52" t="s">
        <v>677</v>
      </c>
      <c r="I131" s="52" t="s">
        <v>678</v>
      </c>
      <c r="J131" s="51" t="s">
        <v>663</v>
      </c>
    </row>
    <row r="132" spans="1:10" ht="45" x14ac:dyDescent="0.15">
      <c r="A132" s="51"/>
      <c r="B132" s="52"/>
      <c r="C132" s="52" t="s">
        <v>680</v>
      </c>
      <c r="D132" s="52" t="s">
        <v>258</v>
      </c>
      <c r="E132" s="51">
        <v>1.4999999999999999E-2</v>
      </c>
      <c r="F132" s="51">
        <v>1.2E-2</v>
      </c>
      <c r="G132" s="51">
        <v>3.0000000000000001E-3</v>
      </c>
      <c r="H132" s="52" t="s">
        <v>681</v>
      </c>
      <c r="I132" s="52" t="s">
        <v>682</v>
      </c>
      <c r="J132" s="51" t="s">
        <v>663</v>
      </c>
    </row>
    <row r="133" spans="1:10" ht="56.25" x14ac:dyDescent="0.15">
      <c r="A133" s="51" t="s">
        <v>299</v>
      </c>
      <c r="B133" s="52" t="s">
        <v>256</v>
      </c>
      <c r="C133" s="52"/>
      <c r="D133" s="52" t="s">
        <v>258</v>
      </c>
      <c r="E133" s="51"/>
      <c r="F133" s="51"/>
      <c r="G133" s="51"/>
      <c r="H133" s="52" t="s">
        <v>734</v>
      </c>
      <c r="I133" s="52"/>
      <c r="J133" s="51" t="s">
        <v>663</v>
      </c>
    </row>
    <row r="134" spans="1:10" ht="22.5" x14ac:dyDescent="0.15">
      <c r="A134" s="51"/>
      <c r="B134" s="52" t="s">
        <v>261</v>
      </c>
      <c r="C134" s="52" t="s">
        <v>735</v>
      </c>
      <c r="D134" s="52" t="s">
        <v>258</v>
      </c>
      <c r="E134" s="51"/>
      <c r="F134" s="51"/>
      <c r="G134" s="51"/>
      <c r="H134" s="52" t="s">
        <v>733</v>
      </c>
      <c r="I134" s="52"/>
      <c r="J134" s="51" t="s">
        <v>663</v>
      </c>
    </row>
    <row r="135" spans="1:10" ht="22.5" x14ac:dyDescent="0.15">
      <c r="A135" s="51"/>
      <c r="B135" s="52"/>
      <c r="C135" s="52" t="s">
        <v>736</v>
      </c>
      <c r="D135" s="52" t="s">
        <v>258</v>
      </c>
      <c r="E135" s="51"/>
      <c r="F135" s="51"/>
      <c r="G135" s="51"/>
      <c r="H135" s="52" t="s">
        <v>733</v>
      </c>
      <c r="I135" s="52"/>
      <c r="J135" s="51" t="s">
        <v>663</v>
      </c>
    </row>
    <row r="136" spans="1:10" ht="22.5" x14ac:dyDescent="0.15">
      <c r="A136" s="51"/>
      <c r="B136" s="52"/>
      <c r="C136" s="52" t="s">
        <v>300</v>
      </c>
      <c r="D136" s="52" t="s">
        <v>258</v>
      </c>
      <c r="E136" s="51">
        <v>0.2</v>
      </c>
      <c r="F136" s="51">
        <v>0.155</v>
      </c>
      <c r="G136" s="51">
        <v>4.4999999999999998E-2</v>
      </c>
      <c r="H136" s="52" t="s">
        <v>683</v>
      </c>
      <c r="I136" s="52" t="s">
        <v>302</v>
      </c>
      <c r="J136" s="51" t="s">
        <v>663</v>
      </c>
    </row>
    <row r="137" spans="1:10" ht="45" x14ac:dyDescent="0.15">
      <c r="A137" s="51"/>
      <c r="B137" s="52"/>
      <c r="C137" s="52" t="s">
        <v>303</v>
      </c>
      <c r="D137" s="52" t="s">
        <v>258</v>
      </c>
      <c r="E137" s="51">
        <v>0.11700000000000001</v>
      </c>
      <c r="F137" s="51">
        <v>9.0999999999999998E-2</v>
      </c>
      <c r="G137" s="51">
        <v>2.5999999999999999E-2</v>
      </c>
      <c r="H137" s="52" t="s">
        <v>683</v>
      </c>
      <c r="I137" s="52" t="s">
        <v>304</v>
      </c>
      <c r="J137" s="51" t="s">
        <v>663</v>
      </c>
    </row>
    <row r="138" spans="1:10" ht="45" x14ac:dyDescent="0.15">
      <c r="A138" s="51"/>
      <c r="B138" s="52"/>
      <c r="C138" s="52" t="s">
        <v>305</v>
      </c>
      <c r="D138" s="52" t="s">
        <v>258</v>
      </c>
      <c r="E138" s="51">
        <v>0.10199999999999999</v>
      </c>
      <c r="F138" s="51">
        <v>0.08</v>
      </c>
      <c r="G138" s="51">
        <v>2.1999999999999999E-2</v>
      </c>
      <c r="H138" s="52" t="s">
        <v>683</v>
      </c>
      <c r="I138" s="52" t="s">
        <v>304</v>
      </c>
      <c r="J138" s="51" t="s">
        <v>663</v>
      </c>
    </row>
    <row r="139" spans="1:10" ht="22.5" x14ac:dyDescent="0.15">
      <c r="A139" s="51"/>
      <c r="B139" s="52"/>
      <c r="C139" s="52" t="s">
        <v>271</v>
      </c>
      <c r="D139" s="52" t="s">
        <v>258</v>
      </c>
      <c r="E139" s="51">
        <v>9.2999999999999999E-2</v>
      </c>
      <c r="F139" s="51">
        <v>7.2999999999999995E-2</v>
      </c>
      <c r="G139" s="51">
        <v>0.02</v>
      </c>
      <c r="H139" s="52" t="s">
        <v>683</v>
      </c>
      <c r="I139" s="52" t="s">
        <v>684</v>
      </c>
      <c r="J139" s="51" t="s">
        <v>663</v>
      </c>
    </row>
    <row r="140" spans="1:10" ht="22.5" x14ac:dyDescent="0.15">
      <c r="A140" s="51"/>
      <c r="B140" s="52" t="s">
        <v>222</v>
      </c>
      <c r="C140" s="52" t="s">
        <v>30</v>
      </c>
      <c r="D140" s="52" t="s">
        <v>258</v>
      </c>
      <c r="E140" s="51">
        <v>0.03</v>
      </c>
      <c r="F140" s="51">
        <v>2.3E-2</v>
      </c>
      <c r="G140" s="51">
        <v>7.0000000000000001E-3</v>
      </c>
      <c r="H140" s="52" t="s">
        <v>685</v>
      </c>
      <c r="I140" s="52" t="s">
        <v>686</v>
      </c>
      <c r="J140" s="51" t="s">
        <v>663</v>
      </c>
    </row>
    <row r="141" spans="1:10" ht="22.5" x14ac:dyDescent="0.15">
      <c r="A141" s="51"/>
      <c r="B141" s="52"/>
      <c r="C141" s="52" t="s">
        <v>226</v>
      </c>
      <c r="D141" s="52" t="s">
        <v>258</v>
      </c>
      <c r="E141" s="51">
        <v>1.6E-2</v>
      </c>
      <c r="F141" s="51">
        <v>0</v>
      </c>
      <c r="G141" s="51">
        <v>1.6E-2</v>
      </c>
      <c r="H141" s="52" t="s">
        <v>685</v>
      </c>
      <c r="I141" s="52" t="s">
        <v>686</v>
      </c>
      <c r="J141" s="51" t="s">
        <v>663</v>
      </c>
    </row>
    <row r="142" spans="1:10" ht="33.75" x14ac:dyDescent="0.15">
      <c r="A142" s="51"/>
      <c r="B142" s="52"/>
      <c r="C142" s="52" t="s">
        <v>182</v>
      </c>
      <c r="D142" s="52" t="s">
        <v>258</v>
      </c>
      <c r="E142" s="51">
        <v>1.9E-2</v>
      </c>
      <c r="F142" s="51">
        <v>5.0000000000000001E-3</v>
      </c>
      <c r="G142" s="51">
        <v>1.4E-2</v>
      </c>
      <c r="H142" s="52" t="s">
        <v>669</v>
      </c>
      <c r="I142" s="52" t="s">
        <v>687</v>
      </c>
      <c r="J142" s="51" t="s">
        <v>663</v>
      </c>
    </row>
    <row r="143" spans="1:10" ht="33.75" x14ac:dyDescent="0.15">
      <c r="A143" s="51"/>
      <c r="B143" s="52" t="s">
        <v>277</v>
      </c>
      <c r="C143" s="52" t="s">
        <v>311</v>
      </c>
      <c r="D143" s="52" t="s">
        <v>258</v>
      </c>
      <c r="E143" s="51">
        <v>4.4999999999999998E-2</v>
      </c>
      <c r="F143" s="51">
        <v>3.5000000000000003E-2</v>
      </c>
      <c r="G143" s="51">
        <v>0.01</v>
      </c>
      <c r="H143" s="52" t="s">
        <v>688</v>
      </c>
      <c r="I143" s="52" t="s">
        <v>689</v>
      </c>
      <c r="J143" s="51" t="s">
        <v>663</v>
      </c>
    </row>
    <row r="144" spans="1:10" ht="45" x14ac:dyDescent="0.15">
      <c r="A144" s="51"/>
      <c r="B144" s="52"/>
      <c r="C144" s="52" t="s">
        <v>315</v>
      </c>
      <c r="D144" s="52" t="s">
        <v>690</v>
      </c>
      <c r="E144" s="51">
        <v>4.3999999999999997E-2</v>
      </c>
      <c r="F144" s="51">
        <v>3.4000000000000002E-2</v>
      </c>
      <c r="G144" s="51">
        <v>0.01</v>
      </c>
      <c r="H144" s="52" t="s">
        <v>688</v>
      </c>
      <c r="I144" s="52" t="s">
        <v>691</v>
      </c>
      <c r="J144" s="51" t="s">
        <v>663</v>
      </c>
    </row>
    <row r="145" spans="1:10" ht="33.75" x14ac:dyDescent="0.15">
      <c r="A145" s="51"/>
      <c r="B145" s="52"/>
      <c r="C145" s="52" t="s">
        <v>317</v>
      </c>
      <c r="D145" s="52" t="s">
        <v>258</v>
      </c>
      <c r="E145" s="51">
        <v>2.4E-2</v>
      </c>
      <c r="F145" s="51">
        <v>1.7999999999999999E-2</v>
      </c>
      <c r="G145" s="51">
        <v>6.0000000000000001E-3</v>
      </c>
      <c r="H145" s="52" t="s">
        <v>688</v>
      </c>
      <c r="I145" s="52" t="s">
        <v>691</v>
      </c>
      <c r="J145" s="51" t="s">
        <v>663</v>
      </c>
    </row>
    <row r="146" spans="1:10" ht="33.75" x14ac:dyDescent="0.15">
      <c r="A146" s="51"/>
      <c r="B146" s="52"/>
      <c r="C146" s="52" t="s">
        <v>318</v>
      </c>
      <c r="D146" s="52" t="s">
        <v>258</v>
      </c>
      <c r="E146" s="51">
        <v>1.7000000000000001E-2</v>
      </c>
      <c r="F146" s="51">
        <v>1.2999999999999999E-2</v>
      </c>
      <c r="G146" s="51">
        <v>4.0000000000000001E-3</v>
      </c>
      <c r="H146" s="52" t="s">
        <v>688</v>
      </c>
      <c r="I146" s="52" t="s">
        <v>691</v>
      </c>
      <c r="J146" s="51" t="s">
        <v>663</v>
      </c>
    </row>
    <row r="147" spans="1:10" ht="33.75" x14ac:dyDescent="0.15">
      <c r="A147" s="51"/>
      <c r="B147" s="52"/>
      <c r="C147" s="52" t="s">
        <v>182</v>
      </c>
      <c r="D147" s="52" t="s">
        <v>258</v>
      </c>
      <c r="E147" s="51">
        <v>1.9E-2</v>
      </c>
      <c r="F147" s="51">
        <v>5.0000000000000001E-3</v>
      </c>
      <c r="G147" s="51">
        <v>1.4E-2</v>
      </c>
      <c r="H147" s="52" t="s">
        <v>669</v>
      </c>
      <c r="I147" s="52" t="s">
        <v>687</v>
      </c>
      <c r="J147" s="51" t="s">
        <v>663</v>
      </c>
    </row>
    <row r="148" spans="1:10" ht="22.5" x14ac:dyDescent="0.15">
      <c r="A148" s="51"/>
      <c r="B148" s="52" t="s">
        <v>287</v>
      </c>
      <c r="C148" s="52" t="s">
        <v>737</v>
      </c>
      <c r="D148" s="52" t="s">
        <v>258</v>
      </c>
      <c r="E148" s="51"/>
      <c r="F148" s="51"/>
      <c r="G148" s="51"/>
      <c r="H148" s="52" t="s">
        <v>733</v>
      </c>
      <c r="I148" s="52"/>
      <c r="J148" s="51" t="s">
        <v>663</v>
      </c>
    </row>
    <row r="149" spans="1:10" ht="33.75" x14ac:dyDescent="0.15">
      <c r="A149" s="51"/>
      <c r="B149" s="52"/>
      <c r="C149" s="52" t="s">
        <v>692</v>
      </c>
      <c r="D149" s="52" t="s">
        <v>258</v>
      </c>
      <c r="E149" s="51">
        <v>3.5000000000000003E-2</v>
      </c>
      <c r="F149" s="51">
        <v>2.7E-2</v>
      </c>
      <c r="G149" s="51">
        <v>8.0000000000000002E-3</v>
      </c>
      <c r="H149" s="52" t="s">
        <v>693</v>
      </c>
      <c r="I149" s="52" t="s">
        <v>694</v>
      </c>
      <c r="J149" s="51" t="s">
        <v>663</v>
      </c>
    </row>
    <row r="150" spans="1:10" ht="45" x14ac:dyDescent="0.15">
      <c r="A150" s="51"/>
      <c r="B150" s="52"/>
      <c r="C150" s="52" t="s">
        <v>695</v>
      </c>
      <c r="D150" s="52" t="s">
        <v>258</v>
      </c>
      <c r="E150" s="51">
        <v>2.1000000000000001E-2</v>
      </c>
      <c r="F150" s="51">
        <v>1.6E-2</v>
      </c>
      <c r="G150" s="51">
        <v>5.0000000000000001E-3</v>
      </c>
      <c r="H150" s="52" t="s">
        <v>693</v>
      </c>
      <c r="I150" s="52" t="s">
        <v>696</v>
      </c>
      <c r="J150" s="51" t="s">
        <v>663</v>
      </c>
    </row>
    <row r="151" spans="1:10" ht="45" x14ac:dyDescent="0.15">
      <c r="A151" s="51"/>
      <c r="B151" s="52"/>
      <c r="C151" s="52" t="s">
        <v>697</v>
      </c>
      <c r="D151" s="52" t="s">
        <v>258</v>
      </c>
      <c r="E151" s="51">
        <v>1.4999999999999999E-2</v>
      </c>
      <c r="F151" s="51">
        <v>1.2E-2</v>
      </c>
      <c r="G151" s="51">
        <v>3.0000000000000001E-3</v>
      </c>
      <c r="H151" s="52" t="s">
        <v>693</v>
      </c>
      <c r="I151" s="52" t="s">
        <v>694</v>
      </c>
      <c r="J151" s="51" t="s">
        <v>663</v>
      </c>
    </row>
    <row r="152" spans="1:10" x14ac:dyDescent="0.15">
      <c r="A152" s="51"/>
      <c r="B152" s="52"/>
      <c r="C152" s="52"/>
      <c r="D152" s="52"/>
      <c r="E152" s="51"/>
      <c r="F152" s="51"/>
      <c r="G152" s="51"/>
      <c r="H152" s="52"/>
      <c r="I152" s="52"/>
      <c r="J152" s="51"/>
    </row>
    <row r="153" spans="1:10" ht="78.75" x14ac:dyDescent="0.15">
      <c r="A153" s="50" t="s">
        <v>698</v>
      </c>
      <c r="B153" s="52" t="s">
        <v>333</v>
      </c>
      <c r="C153" s="52"/>
      <c r="D153" s="52" t="s">
        <v>40</v>
      </c>
      <c r="E153" s="51">
        <v>1810</v>
      </c>
      <c r="F153" s="51"/>
      <c r="G153" s="51"/>
      <c r="H153" s="52" t="s">
        <v>327</v>
      </c>
      <c r="I153" s="52" t="s">
        <v>699</v>
      </c>
      <c r="J153" s="51" t="s">
        <v>67</v>
      </c>
    </row>
    <row r="154" spans="1:10" ht="78.75" x14ac:dyDescent="0.15">
      <c r="A154" s="51"/>
      <c r="B154" s="52" t="s">
        <v>337</v>
      </c>
      <c r="C154" s="52"/>
      <c r="D154" s="52" t="s">
        <v>40</v>
      </c>
      <c r="E154" s="51">
        <v>1430</v>
      </c>
      <c r="F154" s="51"/>
      <c r="G154" s="51"/>
      <c r="H154" s="52" t="s">
        <v>327</v>
      </c>
      <c r="I154" s="52" t="s">
        <v>699</v>
      </c>
      <c r="J154" s="51" t="s">
        <v>67</v>
      </c>
    </row>
    <row r="155" spans="1:10" ht="78.75" x14ac:dyDescent="0.15">
      <c r="A155" s="51"/>
      <c r="B155" s="52" t="s">
        <v>336</v>
      </c>
      <c r="C155" s="52"/>
      <c r="D155" s="52" t="s">
        <v>40</v>
      </c>
      <c r="E155" s="51">
        <v>3500</v>
      </c>
      <c r="F155" s="51"/>
      <c r="G155" s="51"/>
      <c r="H155" s="52" t="s">
        <v>327</v>
      </c>
      <c r="I155" s="52" t="s">
        <v>699</v>
      </c>
      <c r="J155" s="51" t="s">
        <v>67</v>
      </c>
    </row>
    <row r="156" spans="1:10" ht="78.75" x14ac:dyDescent="0.15">
      <c r="A156" s="51"/>
      <c r="B156" s="52" t="s">
        <v>338</v>
      </c>
      <c r="C156" s="52"/>
      <c r="D156" s="52" t="s">
        <v>40</v>
      </c>
      <c r="E156" s="51">
        <v>4470</v>
      </c>
      <c r="F156" s="51"/>
      <c r="G156" s="51"/>
      <c r="H156" s="52" t="s">
        <v>327</v>
      </c>
      <c r="I156" s="52" t="s">
        <v>699</v>
      </c>
      <c r="J156" s="51" t="s">
        <v>67</v>
      </c>
    </row>
    <row r="157" spans="1:10" ht="78.75" x14ac:dyDescent="0.15">
      <c r="A157" s="51"/>
      <c r="B157" s="52" t="s">
        <v>335</v>
      </c>
      <c r="C157" s="52"/>
      <c r="D157" s="52" t="s">
        <v>40</v>
      </c>
      <c r="E157" s="51">
        <v>675</v>
      </c>
      <c r="F157" s="51"/>
      <c r="G157" s="51"/>
      <c r="H157" s="52" t="s">
        <v>327</v>
      </c>
      <c r="I157" s="52" t="s">
        <v>699</v>
      </c>
      <c r="J157" s="51" t="s">
        <v>67</v>
      </c>
    </row>
    <row r="158" spans="1:10" ht="78.75" x14ac:dyDescent="0.15">
      <c r="A158" s="51"/>
      <c r="B158" s="52" t="s">
        <v>342</v>
      </c>
      <c r="C158" s="52" t="s">
        <v>343</v>
      </c>
      <c r="D158" s="52" t="s">
        <v>40</v>
      </c>
      <c r="E158" s="51">
        <v>3922</v>
      </c>
      <c r="F158" s="51"/>
      <c r="G158" s="51"/>
      <c r="H158" s="52" t="s">
        <v>327</v>
      </c>
      <c r="I158" s="52" t="s">
        <v>699</v>
      </c>
      <c r="J158" s="51" t="s">
        <v>67</v>
      </c>
    </row>
    <row r="159" spans="1:10" ht="78.75" x14ac:dyDescent="0.15">
      <c r="A159" s="51"/>
      <c r="B159" s="52" t="s">
        <v>369</v>
      </c>
      <c r="C159" s="52" t="s">
        <v>370</v>
      </c>
      <c r="D159" s="52" t="s">
        <v>40</v>
      </c>
      <c r="E159" s="51">
        <v>3985</v>
      </c>
      <c r="F159" s="51"/>
      <c r="G159" s="51"/>
      <c r="H159" s="52" t="s">
        <v>327</v>
      </c>
      <c r="I159" s="52" t="s">
        <v>699</v>
      </c>
      <c r="J159" s="51" t="s">
        <v>67</v>
      </c>
    </row>
    <row r="160" spans="1:10" ht="78.75" x14ac:dyDescent="0.15">
      <c r="A160" s="51"/>
      <c r="B160" s="52" t="s">
        <v>347</v>
      </c>
      <c r="C160" s="52" t="s">
        <v>348</v>
      </c>
      <c r="D160" s="52" t="s">
        <v>40</v>
      </c>
      <c r="E160" s="51">
        <v>1774</v>
      </c>
      <c r="F160" s="51"/>
      <c r="G160" s="51"/>
      <c r="H160" s="52" t="s">
        <v>327</v>
      </c>
      <c r="I160" s="52" t="s">
        <v>699</v>
      </c>
      <c r="J160" s="51" t="s">
        <v>67</v>
      </c>
    </row>
    <row r="161" spans="1:10" ht="78.75" x14ac:dyDescent="0.15">
      <c r="A161" s="51"/>
      <c r="B161" s="52" t="s">
        <v>351</v>
      </c>
      <c r="C161" s="52" t="s">
        <v>352</v>
      </c>
      <c r="D161" s="52" t="s">
        <v>40</v>
      </c>
      <c r="E161" s="51">
        <v>2088</v>
      </c>
      <c r="F161" s="51"/>
      <c r="G161" s="51"/>
      <c r="H161" s="52" t="s">
        <v>327</v>
      </c>
      <c r="I161" s="52" t="s">
        <v>699</v>
      </c>
      <c r="J161" s="51" t="s">
        <v>67</v>
      </c>
    </row>
    <row r="162" spans="1:10" ht="78.75" x14ac:dyDescent="0.15">
      <c r="A162" s="51"/>
      <c r="B162" s="52" t="s">
        <v>353</v>
      </c>
      <c r="C162" s="52" t="s">
        <v>354</v>
      </c>
      <c r="D162" s="52" t="s">
        <v>40</v>
      </c>
      <c r="E162" s="51">
        <v>2346</v>
      </c>
      <c r="F162" s="51"/>
      <c r="G162" s="51"/>
      <c r="H162" s="52" t="s">
        <v>327</v>
      </c>
      <c r="I162" s="52" t="s">
        <v>699</v>
      </c>
      <c r="J162" s="51" t="s">
        <v>517</v>
      </c>
    </row>
    <row r="163" spans="1:10" ht="78.75" x14ac:dyDescent="0.15">
      <c r="A163" s="51"/>
      <c r="B163" s="52" t="s">
        <v>355</v>
      </c>
      <c r="C163" s="52" t="s">
        <v>356</v>
      </c>
      <c r="D163" s="52" t="s">
        <v>40</v>
      </c>
      <c r="E163" s="51">
        <v>2729</v>
      </c>
      <c r="F163" s="51"/>
      <c r="G163" s="51"/>
      <c r="H163" s="52" t="s">
        <v>327</v>
      </c>
      <c r="I163" s="52" t="s">
        <v>699</v>
      </c>
      <c r="J163" s="51" t="s">
        <v>67</v>
      </c>
    </row>
    <row r="165" spans="1:10" x14ac:dyDescent="0.15">
      <c r="A165" t="s">
        <v>391</v>
      </c>
    </row>
    <row r="166" spans="1:10" s="29" customFormat="1" ht="407.25" customHeight="1" x14ac:dyDescent="0.15">
      <c r="A166" s="214" t="s">
        <v>738</v>
      </c>
      <c r="B166" s="215"/>
      <c r="C166" s="215"/>
      <c r="D166" s="215"/>
      <c r="E166" s="215"/>
      <c r="F166" s="215"/>
      <c r="G166" s="215"/>
      <c r="H166" s="215"/>
      <c r="I166" s="215"/>
      <c r="J166" s="216"/>
    </row>
    <row r="167" spans="1:10" ht="82.5" customHeight="1" x14ac:dyDescent="0.15">
      <c r="A167" s="217" t="s">
        <v>739</v>
      </c>
      <c r="B167" s="218"/>
      <c r="C167" s="218"/>
      <c r="D167" s="218"/>
      <c r="E167" s="218"/>
      <c r="F167" s="218"/>
      <c r="G167" s="218"/>
      <c r="H167" s="218"/>
      <c r="I167" s="218"/>
      <c r="J167" s="219"/>
    </row>
    <row r="168" spans="1:10" x14ac:dyDescent="0.15">
      <c r="B168" s="220"/>
      <c r="C168" s="220"/>
      <c r="D168" s="220"/>
      <c r="E168" s="220"/>
      <c r="F168" s="220"/>
      <c r="G168" s="220"/>
      <c r="H168" s="220"/>
      <c r="I168" s="220"/>
      <c r="J168" s="220"/>
    </row>
    <row r="169" spans="1:10" x14ac:dyDescent="0.15">
      <c r="B169" s="220"/>
      <c r="C169" s="220"/>
      <c r="D169" s="220"/>
      <c r="E169" s="220"/>
      <c r="F169" s="220"/>
      <c r="G169" s="220"/>
      <c r="H169" s="220"/>
      <c r="I169" s="220"/>
      <c r="J169" s="220"/>
    </row>
    <row r="170" spans="1:10" x14ac:dyDescent="0.15">
      <c r="B170" s="220"/>
      <c r="C170" s="220"/>
      <c r="D170" s="220"/>
      <c r="E170" s="220"/>
      <c r="F170" s="220"/>
      <c r="G170" s="220"/>
      <c r="H170" s="220"/>
      <c r="I170" s="220"/>
      <c r="J170" s="220"/>
    </row>
    <row r="171" spans="1:10" x14ac:dyDescent="0.15">
      <c r="B171" s="220"/>
      <c r="C171" s="220"/>
      <c r="D171" s="220"/>
      <c r="E171" s="220"/>
      <c r="F171" s="220"/>
      <c r="G171" s="220"/>
      <c r="H171" s="220"/>
      <c r="I171" s="220"/>
      <c r="J171" s="220"/>
    </row>
    <row r="172" spans="1:10" x14ac:dyDescent="0.15">
      <c r="B172" s="220"/>
      <c r="C172" s="220"/>
      <c r="D172" s="220"/>
      <c r="E172" s="220"/>
      <c r="F172" s="220"/>
      <c r="G172" s="220"/>
      <c r="H172" s="220"/>
      <c r="I172" s="220"/>
      <c r="J172" s="220"/>
    </row>
    <row r="173" spans="1:10" x14ac:dyDescent="0.15">
      <c r="B173" s="220"/>
      <c r="C173" s="220"/>
      <c r="D173" s="220"/>
      <c r="E173" s="220"/>
      <c r="F173" s="220"/>
      <c r="G173" s="220"/>
      <c r="H173" s="220"/>
      <c r="I173" s="220"/>
      <c r="J173" s="220"/>
    </row>
    <row r="174" spans="1:10" x14ac:dyDescent="0.15">
      <c r="B174" s="220"/>
      <c r="C174" s="220"/>
      <c r="D174" s="220"/>
      <c r="E174" s="220"/>
      <c r="F174" s="220"/>
      <c r="G174" s="220"/>
      <c r="H174" s="220"/>
      <c r="I174" s="220"/>
      <c r="J174" s="220"/>
    </row>
    <row r="175" spans="1:10" x14ac:dyDescent="0.15">
      <c r="B175" s="220"/>
      <c r="C175" s="220"/>
      <c r="D175" s="220"/>
      <c r="E175" s="220"/>
      <c r="F175" s="220"/>
      <c r="G175" s="220"/>
      <c r="H175" s="220"/>
      <c r="I175" s="220"/>
      <c r="J175" s="220"/>
    </row>
    <row r="176" spans="1:10" x14ac:dyDescent="0.15">
      <c r="B176" s="220"/>
      <c r="C176" s="220"/>
      <c r="D176" s="220"/>
      <c r="E176" s="220"/>
      <c r="F176" s="220"/>
      <c r="G176" s="220"/>
      <c r="H176" s="220"/>
      <c r="I176" s="220"/>
      <c r="J176" s="220"/>
    </row>
    <row r="177" spans="2:10" x14ac:dyDescent="0.15">
      <c r="B177" s="220"/>
      <c r="C177" s="220"/>
      <c r="D177" s="220"/>
      <c r="E177" s="220"/>
      <c r="F177" s="220"/>
      <c r="G177" s="220"/>
      <c r="H177" s="220"/>
      <c r="I177" s="220"/>
      <c r="J177" s="220"/>
    </row>
    <row r="178" spans="2:10" x14ac:dyDescent="0.15">
      <c r="B178" s="220"/>
      <c r="C178" s="220"/>
      <c r="D178" s="220"/>
      <c r="E178" s="220"/>
      <c r="F178" s="220"/>
      <c r="G178" s="220"/>
      <c r="H178" s="220"/>
      <c r="I178" s="220"/>
      <c r="J178" s="220"/>
    </row>
    <row r="179" spans="2:10" x14ac:dyDescent="0.15">
      <c r="B179" s="220"/>
      <c r="C179" s="220"/>
      <c r="D179" s="220"/>
      <c r="E179" s="220"/>
      <c r="F179" s="220"/>
      <c r="G179" s="220"/>
      <c r="H179" s="220"/>
      <c r="I179" s="220"/>
      <c r="J179" s="220"/>
    </row>
    <row r="180" spans="2:10" x14ac:dyDescent="0.15">
      <c r="B180" s="220"/>
      <c r="C180" s="220"/>
      <c r="D180" s="220"/>
      <c r="E180" s="220"/>
      <c r="F180" s="220"/>
      <c r="G180" s="220"/>
      <c r="H180" s="220"/>
      <c r="I180" s="220"/>
      <c r="J180" s="220"/>
    </row>
    <row r="181" spans="2:10" x14ac:dyDescent="0.15">
      <c r="B181" s="220"/>
      <c r="C181" s="220"/>
      <c r="D181" s="220"/>
      <c r="E181" s="220"/>
      <c r="F181" s="220"/>
      <c r="G181" s="220"/>
      <c r="H181" s="220"/>
      <c r="I181" s="220"/>
      <c r="J181" s="220"/>
    </row>
    <row r="182" spans="2:10" x14ac:dyDescent="0.15">
      <c r="B182" s="220"/>
      <c r="C182" s="220"/>
      <c r="D182" s="220"/>
      <c r="E182" s="220"/>
      <c r="F182" s="220"/>
      <c r="G182" s="220"/>
      <c r="H182" s="220"/>
      <c r="I182" s="220"/>
      <c r="J182" s="220"/>
    </row>
    <row r="183" spans="2:10" x14ac:dyDescent="0.15">
      <c r="B183" s="220"/>
      <c r="C183" s="220"/>
      <c r="D183" s="220"/>
      <c r="E183" s="220"/>
      <c r="F183" s="220"/>
      <c r="G183" s="220"/>
      <c r="H183" s="220"/>
      <c r="I183" s="220"/>
      <c r="J183" s="220"/>
    </row>
    <row r="184" spans="2:10" x14ac:dyDescent="0.15">
      <c r="B184" s="220"/>
      <c r="C184" s="220"/>
      <c r="D184" s="220"/>
      <c r="E184" s="220"/>
      <c r="F184" s="220"/>
      <c r="G184" s="220"/>
      <c r="H184" s="220"/>
      <c r="I184" s="220"/>
      <c r="J184" s="220"/>
    </row>
    <row r="185" spans="2:10" x14ac:dyDescent="0.15">
      <c r="B185" s="220"/>
      <c r="C185" s="220"/>
      <c r="D185" s="220"/>
      <c r="E185" s="220"/>
      <c r="F185" s="220"/>
      <c r="G185" s="220"/>
      <c r="H185" s="220"/>
      <c r="I185" s="220"/>
      <c r="J185" s="220"/>
    </row>
    <row r="186" spans="2:10" x14ac:dyDescent="0.15">
      <c r="B186" s="220"/>
      <c r="C186" s="220"/>
      <c r="D186" s="220"/>
      <c r="E186" s="220"/>
      <c r="F186" s="220"/>
      <c r="G186" s="220"/>
      <c r="H186" s="220"/>
      <c r="I186" s="220"/>
      <c r="J186" s="220"/>
    </row>
    <row r="187" spans="2:10" x14ac:dyDescent="0.15">
      <c r="B187" s="220"/>
      <c r="C187" s="220"/>
      <c r="D187" s="220"/>
      <c r="E187" s="220"/>
      <c r="F187" s="220"/>
      <c r="G187" s="220"/>
      <c r="H187" s="220"/>
      <c r="I187" s="220"/>
      <c r="J187" s="220"/>
    </row>
    <row r="188" spans="2:10" x14ac:dyDescent="0.15">
      <c r="B188" s="220"/>
      <c r="C188" s="220"/>
      <c r="D188" s="220"/>
      <c r="E188" s="220"/>
      <c r="F188" s="220"/>
      <c r="G188" s="220"/>
      <c r="H188" s="220"/>
      <c r="I188" s="220"/>
      <c r="J188" s="220"/>
    </row>
    <row r="189" spans="2:10" x14ac:dyDescent="0.15">
      <c r="B189" s="220"/>
      <c r="C189" s="220"/>
      <c r="D189" s="220"/>
      <c r="E189" s="220"/>
      <c r="F189" s="220"/>
      <c r="G189" s="220"/>
      <c r="H189" s="220"/>
      <c r="I189" s="220"/>
      <c r="J189" s="220"/>
    </row>
    <row r="190" spans="2:10" x14ac:dyDescent="0.15">
      <c r="B190" s="220"/>
      <c r="C190" s="220"/>
      <c r="D190" s="220"/>
      <c r="E190" s="220"/>
      <c r="F190" s="220"/>
      <c r="G190" s="220"/>
      <c r="H190" s="220"/>
      <c r="I190" s="220"/>
      <c r="J190" s="220"/>
    </row>
    <row r="191" spans="2:10" x14ac:dyDescent="0.15">
      <c r="B191" s="220"/>
      <c r="C191" s="220"/>
      <c r="D191" s="220"/>
      <c r="E191" s="220"/>
      <c r="F191" s="220"/>
      <c r="G191" s="220"/>
      <c r="H191" s="220"/>
      <c r="I191" s="220"/>
      <c r="J191" s="220"/>
    </row>
    <row r="192" spans="2:10" x14ac:dyDescent="0.15">
      <c r="B192" s="220"/>
      <c r="C192" s="220"/>
      <c r="D192" s="220"/>
      <c r="E192" s="220"/>
      <c r="F192" s="220"/>
      <c r="G192" s="220"/>
      <c r="H192" s="220"/>
      <c r="I192" s="220"/>
      <c r="J192" s="220"/>
    </row>
    <row r="193" spans="2:10" x14ac:dyDescent="0.15">
      <c r="B193" s="220"/>
      <c r="C193" s="220"/>
      <c r="D193" s="220"/>
      <c r="E193" s="220"/>
      <c r="F193" s="220"/>
      <c r="G193" s="220"/>
      <c r="H193" s="220"/>
      <c r="I193" s="220"/>
      <c r="J193" s="220"/>
    </row>
    <row r="194" spans="2:10" x14ac:dyDescent="0.15">
      <c r="B194" s="220"/>
      <c r="C194" s="220"/>
      <c r="D194" s="220"/>
      <c r="E194" s="220"/>
      <c r="F194" s="220"/>
      <c r="G194" s="220"/>
      <c r="H194" s="220"/>
      <c r="I194" s="220"/>
      <c r="J194" s="220"/>
    </row>
  </sheetData>
  <mergeCells count="34">
    <mergeCell ref="B11:C11"/>
    <mergeCell ref="A3:J3"/>
    <mergeCell ref="A4:J4"/>
    <mergeCell ref="B168:J168"/>
    <mergeCell ref="B169:J169"/>
    <mergeCell ref="B170:J170"/>
    <mergeCell ref="B47:C47"/>
    <mergeCell ref="B48:C48"/>
    <mergeCell ref="B171:J171"/>
    <mergeCell ref="B172:J172"/>
    <mergeCell ref="B180:J180"/>
    <mergeCell ref="B191:J191"/>
    <mergeCell ref="B192:J192"/>
    <mergeCell ref="B173:J173"/>
    <mergeCell ref="B174:J174"/>
    <mergeCell ref="B175:J175"/>
    <mergeCell ref="B176:J176"/>
    <mergeCell ref="B177:J177"/>
    <mergeCell ref="B193:J193"/>
    <mergeCell ref="B194:J194"/>
    <mergeCell ref="A166:J166"/>
    <mergeCell ref="A167:J167"/>
    <mergeCell ref="B186:J186"/>
    <mergeCell ref="B187:J187"/>
    <mergeCell ref="B188:J188"/>
    <mergeCell ref="B189:J189"/>
    <mergeCell ref="B190:J190"/>
    <mergeCell ref="B181:J181"/>
    <mergeCell ref="B182:J182"/>
    <mergeCell ref="B183:J183"/>
    <mergeCell ref="B184:J184"/>
    <mergeCell ref="B185:J185"/>
    <mergeCell ref="B178:J178"/>
    <mergeCell ref="B179:J179"/>
  </mergeCells>
  <pageMargins left="0.70866141732283472" right="0.70866141732283472" top="0.74803149606299213" bottom="0.74803149606299213" header="0.31496062992125984" footer="0.31496062992125984"/>
  <pageSetup paperSize="9" scale="51" fitToHeight="7" orientation="portrait" horizontalDpi="3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68"/>
  <sheetViews>
    <sheetView workbookViewId="0">
      <pane ySplit="2" topLeftCell="A3" activePane="bottomLeft" state="frozen"/>
      <selection pane="bottomLeft" activeCell="A2" sqref="A2"/>
    </sheetView>
  </sheetViews>
  <sheetFormatPr defaultColWidth="9" defaultRowHeight="11.25" x14ac:dyDescent="0.15"/>
  <cols>
    <col min="1" max="1" width="21.625" style="2" customWidth="1"/>
    <col min="2" max="7" width="9" style="2"/>
    <col min="8" max="8" width="9" style="28"/>
    <col min="9" max="9" width="66.125" style="2" customWidth="1"/>
    <col min="10" max="16384" width="9" style="2"/>
  </cols>
  <sheetData>
    <row r="1" spans="1:10" customFormat="1" ht="15.75" customHeight="1" x14ac:dyDescent="0.15">
      <c r="A1" s="4"/>
      <c r="B1" s="4"/>
      <c r="C1" s="4"/>
      <c r="D1" s="4"/>
      <c r="E1" s="4"/>
      <c r="F1" s="4"/>
      <c r="G1" s="4"/>
      <c r="H1" s="5"/>
      <c r="I1" s="5"/>
      <c r="J1" s="4"/>
    </row>
    <row r="2" spans="1:10" customFormat="1" ht="45" x14ac:dyDescent="0.15">
      <c r="A2" s="3" t="s">
        <v>0</v>
      </c>
      <c r="B2" s="3"/>
      <c r="C2" s="3"/>
      <c r="D2" s="3" t="s">
        <v>1</v>
      </c>
      <c r="E2" s="3" t="s">
        <v>2</v>
      </c>
      <c r="F2" s="3" t="s">
        <v>3</v>
      </c>
      <c r="G2" s="3" t="s">
        <v>4</v>
      </c>
      <c r="H2" s="3" t="s">
        <v>5</v>
      </c>
      <c r="I2" s="3" t="s">
        <v>6</v>
      </c>
      <c r="J2" s="3" t="s">
        <v>7</v>
      </c>
    </row>
    <row r="3" spans="1:10" customFormat="1" ht="14.25" customHeight="1" x14ac:dyDescent="0.15">
      <c r="A3" s="201"/>
      <c r="B3" s="202"/>
      <c r="C3" s="202"/>
      <c r="D3" s="202"/>
      <c r="E3" s="202"/>
      <c r="F3" s="202"/>
      <c r="G3" s="202"/>
      <c r="H3" s="202"/>
      <c r="I3" s="202"/>
      <c r="J3" s="203"/>
    </row>
    <row r="4" spans="1:10" s="70" customFormat="1" ht="150" customHeight="1" x14ac:dyDescent="0.15">
      <c r="A4" s="179" t="s">
        <v>761</v>
      </c>
      <c r="B4" s="180"/>
      <c r="C4" s="180"/>
      <c r="D4" s="180"/>
      <c r="E4" s="180"/>
      <c r="F4" s="180"/>
      <c r="G4" s="180"/>
      <c r="H4" s="180"/>
      <c r="I4" s="180"/>
      <c r="J4" s="181"/>
    </row>
    <row r="5" spans="1:10" ht="22.5" x14ac:dyDescent="0.15">
      <c r="A5" s="53" t="s">
        <v>9</v>
      </c>
      <c r="B5" s="51" t="s">
        <v>577</v>
      </c>
      <c r="C5" s="51"/>
      <c r="D5" s="51" t="s">
        <v>12</v>
      </c>
      <c r="E5" s="51">
        <v>2.74</v>
      </c>
      <c r="F5" s="51">
        <v>2.2690000000000001</v>
      </c>
      <c r="G5" s="51">
        <v>0.47099999999999997</v>
      </c>
      <c r="H5" s="52" t="s">
        <v>101</v>
      </c>
      <c r="I5" s="52" t="s">
        <v>578</v>
      </c>
      <c r="J5" s="51"/>
    </row>
    <row r="6" spans="1:10" ht="45" x14ac:dyDescent="0.15">
      <c r="A6" s="51"/>
      <c r="B6" s="51" t="s">
        <v>579</v>
      </c>
      <c r="C6" s="51"/>
      <c r="D6" s="51" t="s">
        <v>12</v>
      </c>
      <c r="E6" s="51">
        <v>2.8</v>
      </c>
      <c r="F6" s="51">
        <v>2.2999999999999998</v>
      </c>
      <c r="G6" s="51">
        <v>0.5</v>
      </c>
      <c r="H6" s="52" t="s">
        <v>580</v>
      </c>
      <c r="I6" s="52" t="s">
        <v>581</v>
      </c>
      <c r="J6" s="51"/>
    </row>
    <row r="7" spans="1:10" x14ac:dyDescent="0.15">
      <c r="A7" s="51"/>
      <c r="B7" s="51" t="s">
        <v>582</v>
      </c>
      <c r="C7" s="51"/>
      <c r="D7" s="51" t="s">
        <v>12</v>
      </c>
      <c r="E7" s="51">
        <v>2.88</v>
      </c>
      <c r="F7" s="51">
        <v>2.42</v>
      </c>
      <c r="G7" s="51">
        <v>0.46</v>
      </c>
      <c r="H7" s="52" t="s">
        <v>580</v>
      </c>
      <c r="I7" s="52" t="s">
        <v>741</v>
      </c>
      <c r="J7" s="51"/>
    </row>
    <row r="8" spans="1:10" ht="67.5" x14ac:dyDescent="0.15">
      <c r="A8" s="51"/>
      <c r="B8" s="51" t="s">
        <v>184</v>
      </c>
      <c r="C8" s="51"/>
      <c r="D8" s="51" t="s">
        <v>12</v>
      </c>
      <c r="E8" s="51">
        <v>1.083</v>
      </c>
      <c r="F8" s="51">
        <v>0.373</v>
      </c>
      <c r="G8" s="51">
        <v>0.71</v>
      </c>
      <c r="H8" s="52" t="s">
        <v>101</v>
      </c>
      <c r="I8" s="52" t="s">
        <v>742</v>
      </c>
      <c r="J8" s="51"/>
    </row>
    <row r="9" spans="1:10" ht="67.5" x14ac:dyDescent="0.15">
      <c r="A9" s="51"/>
      <c r="B9" s="51" t="s">
        <v>23</v>
      </c>
      <c r="C9" s="51"/>
      <c r="D9" s="51" t="s">
        <v>12</v>
      </c>
      <c r="E9" s="51">
        <v>1.24</v>
      </c>
      <c r="F9" s="51">
        <v>0</v>
      </c>
      <c r="G9" s="51">
        <v>1.24</v>
      </c>
      <c r="H9" s="52" t="s">
        <v>580</v>
      </c>
      <c r="I9" s="52" t="s">
        <v>743</v>
      </c>
      <c r="J9" s="51"/>
    </row>
    <row r="10" spans="1:10" ht="56.25" x14ac:dyDescent="0.15">
      <c r="A10" s="51"/>
      <c r="B10" s="51" t="s">
        <v>585</v>
      </c>
      <c r="C10" s="51"/>
      <c r="D10" s="51" t="s">
        <v>12</v>
      </c>
      <c r="E10" s="51">
        <v>2.1859999999999999</v>
      </c>
      <c r="F10" s="51"/>
      <c r="G10" s="51"/>
      <c r="H10" s="52" t="s">
        <v>103</v>
      </c>
      <c r="I10" s="52" t="s">
        <v>744</v>
      </c>
      <c r="J10" s="51"/>
    </row>
    <row r="11" spans="1:10" ht="56.25" x14ac:dyDescent="0.15">
      <c r="A11" s="51"/>
      <c r="B11" s="51" t="s">
        <v>587</v>
      </c>
      <c r="C11" s="51"/>
      <c r="D11" s="51" t="s">
        <v>12</v>
      </c>
      <c r="E11" s="51">
        <v>1.39</v>
      </c>
      <c r="F11" s="51"/>
      <c r="G11" s="51"/>
      <c r="H11" s="52" t="s">
        <v>103</v>
      </c>
      <c r="I11" s="52" t="s">
        <v>744</v>
      </c>
      <c r="J11" s="51"/>
    </row>
    <row r="12" spans="1:10" ht="56.25" x14ac:dyDescent="0.15">
      <c r="A12" s="51"/>
      <c r="B12" s="51" t="s">
        <v>588</v>
      </c>
      <c r="C12" s="51"/>
      <c r="D12" s="51" t="s">
        <v>12</v>
      </c>
      <c r="E12" s="51">
        <v>0.91400000000000003</v>
      </c>
      <c r="F12" s="51"/>
      <c r="G12" s="51"/>
      <c r="H12" s="52" t="s">
        <v>103</v>
      </c>
      <c r="I12" s="52" t="s">
        <v>744</v>
      </c>
      <c r="J12" s="51"/>
    </row>
    <row r="13" spans="1:10" ht="22.5" x14ac:dyDescent="0.15">
      <c r="A13" s="51"/>
      <c r="B13" s="51" t="s">
        <v>589</v>
      </c>
      <c r="C13" s="51"/>
      <c r="D13" s="51" t="s">
        <v>12</v>
      </c>
      <c r="E13" s="51">
        <v>3.23</v>
      </c>
      <c r="F13" s="51">
        <v>2.6059999999999999</v>
      </c>
      <c r="G13" s="51">
        <v>0.624</v>
      </c>
      <c r="H13" s="52" t="s">
        <v>101</v>
      </c>
      <c r="I13" s="52" t="s">
        <v>590</v>
      </c>
      <c r="J13" s="51"/>
    </row>
    <row r="14" spans="1:10" ht="33.75" x14ac:dyDescent="0.15">
      <c r="A14" s="51"/>
      <c r="B14" s="51" t="s">
        <v>591</v>
      </c>
      <c r="C14" s="51"/>
      <c r="D14" s="51" t="s">
        <v>12</v>
      </c>
      <c r="E14" s="51">
        <v>3.2</v>
      </c>
      <c r="F14" s="51">
        <v>2.58</v>
      </c>
      <c r="G14" s="51">
        <v>0.62</v>
      </c>
      <c r="H14" s="52" t="s">
        <v>580</v>
      </c>
      <c r="I14" s="52" t="s">
        <v>592</v>
      </c>
      <c r="J14" s="51"/>
    </row>
    <row r="15" spans="1:10" x14ac:dyDescent="0.15">
      <c r="A15" s="51"/>
      <c r="B15" s="51" t="s">
        <v>593</v>
      </c>
      <c r="C15" s="51"/>
      <c r="D15" s="51" t="s">
        <v>12</v>
      </c>
      <c r="E15" s="51">
        <v>3.24</v>
      </c>
      <c r="F15" s="51">
        <v>2.67</v>
      </c>
      <c r="G15" s="51">
        <v>0.56999999999999995</v>
      </c>
      <c r="H15" s="52" t="s">
        <v>580</v>
      </c>
      <c r="I15" s="52" t="s">
        <v>745</v>
      </c>
      <c r="J15" s="51"/>
    </row>
    <row r="16" spans="1:10" ht="78.75" x14ac:dyDescent="0.15">
      <c r="A16" s="51"/>
      <c r="B16" s="51" t="s">
        <v>595</v>
      </c>
      <c r="C16" s="51"/>
      <c r="D16" s="51" t="s">
        <v>12</v>
      </c>
      <c r="E16" s="51">
        <v>3.1539999999999999</v>
      </c>
      <c r="F16" s="51">
        <v>2.4E-2</v>
      </c>
      <c r="G16" s="51">
        <v>3.13</v>
      </c>
      <c r="H16" s="52" t="s">
        <v>101</v>
      </c>
      <c r="I16" s="52" t="s">
        <v>746</v>
      </c>
      <c r="J16" s="51"/>
    </row>
    <row r="17" spans="1:10" ht="56.25" x14ac:dyDescent="0.15">
      <c r="A17" s="51"/>
      <c r="B17" s="51" t="s">
        <v>597</v>
      </c>
      <c r="C17" s="51"/>
      <c r="D17" s="51" t="s">
        <v>12</v>
      </c>
      <c r="E17" s="51">
        <v>1.92</v>
      </c>
      <c r="F17" s="51">
        <v>0</v>
      </c>
      <c r="G17" s="51">
        <v>1.92</v>
      </c>
      <c r="H17" s="52" t="s">
        <v>580</v>
      </c>
      <c r="I17" s="52" t="s">
        <v>747</v>
      </c>
      <c r="J17" s="51"/>
    </row>
    <row r="18" spans="1:10" ht="90" x14ac:dyDescent="0.15">
      <c r="A18" s="51"/>
      <c r="B18" s="51" t="s">
        <v>599</v>
      </c>
      <c r="C18" s="51"/>
      <c r="D18" s="51" t="s">
        <v>12</v>
      </c>
      <c r="E18" s="51">
        <v>0.34499999999999997</v>
      </c>
      <c r="F18" s="51">
        <v>0</v>
      </c>
      <c r="G18" s="51">
        <v>0.34499999999999997</v>
      </c>
      <c r="H18" s="52" t="s">
        <v>103</v>
      </c>
      <c r="I18" s="52" t="s">
        <v>748</v>
      </c>
      <c r="J18" s="51"/>
    </row>
    <row r="19" spans="1:10" ht="45" x14ac:dyDescent="0.15">
      <c r="A19" s="51"/>
      <c r="B19" s="51" t="s">
        <v>749</v>
      </c>
      <c r="C19" s="51"/>
      <c r="D19" s="51" t="s">
        <v>12</v>
      </c>
      <c r="E19" s="51">
        <v>1.1359999999999999</v>
      </c>
      <c r="F19" s="51">
        <v>0</v>
      </c>
      <c r="G19" s="51">
        <v>1.1359999999999999</v>
      </c>
      <c r="H19" s="52" t="s">
        <v>101</v>
      </c>
      <c r="I19" s="52" t="s">
        <v>762</v>
      </c>
      <c r="J19" s="51"/>
    </row>
    <row r="20" spans="1:10" x14ac:dyDescent="0.15">
      <c r="A20" s="51"/>
      <c r="B20" s="51" t="s">
        <v>605</v>
      </c>
      <c r="C20" s="51"/>
      <c r="D20" s="51" t="s">
        <v>12</v>
      </c>
      <c r="E20" s="51">
        <v>1.806</v>
      </c>
      <c r="F20" s="51">
        <v>1.61</v>
      </c>
      <c r="G20" s="51">
        <v>0.19600000000000001</v>
      </c>
      <c r="H20" s="52" t="s">
        <v>101</v>
      </c>
      <c r="I20" s="52"/>
      <c r="J20" s="51"/>
    </row>
    <row r="21" spans="1:10" x14ac:dyDescent="0.15">
      <c r="A21" s="51"/>
      <c r="B21" s="51" t="s">
        <v>606</v>
      </c>
      <c r="C21" s="51"/>
      <c r="D21" s="51" t="s">
        <v>12</v>
      </c>
      <c r="E21" s="51">
        <v>1.9</v>
      </c>
      <c r="F21" s="51">
        <v>1.7</v>
      </c>
      <c r="G21" s="51">
        <v>0.2</v>
      </c>
      <c r="H21" s="52" t="s">
        <v>580</v>
      </c>
      <c r="I21" s="52"/>
      <c r="J21" s="51"/>
    </row>
    <row r="22" spans="1:10" x14ac:dyDescent="0.15">
      <c r="A22" s="51"/>
      <c r="B22" s="51" t="s">
        <v>46</v>
      </c>
      <c r="C22" s="51"/>
      <c r="D22" s="51" t="s">
        <v>40</v>
      </c>
      <c r="E22" s="51">
        <v>3.37</v>
      </c>
      <c r="F22" s="51">
        <v>2.7</v>
      </c>
      <c r="G22" s="51">
        <v>0.67</v>
      </c>
      <c r="H22" s="52" t="s">
        <v>580</v>
      </c>
      <c r="I22" s="52"/>
      <c r="J22" s="51"/>
    </row>
    <row r="23" spans="1:10" x14ac:dyDescent="0.15">
      <c r="A23" s="51"/>
      <c r="B23" s="51" t="s">
        <v>607</v>
      </c>
      <c r="C23" s="51"/>
      <c r="D23" s="51" t="s">
        <v>40</v>
      </c>
      <c r="E23" s="51">
        <v>2.7280000000000002</v>
      </c>
      <c r="F23" s="51">
        <v>2.234</v>
      </c>
      <c r="G23" s="51">
        <v>0.49399999999999999</v>
      </c>
      <c r="H23" s="52" t="s">
        <v>101</v>
      </c>
      <c r="I23" s="52"/>
      <c r="J23" s="51"/>
    </row>
    <row r="24" spans="1:10" ht="22.5" x14ac:dyDescent="0.15">
      <c r="A24" s="51"/>
      <c r="B24" s="51" t="s">
        <v>608</v>
      </c>
      <c r="C24" s="51"/>
      <c r="D24" s="51" t="s">
        <v>40</v>
      </c>
      <c r="E24" s="51">
        <v>3.07</v>
      </c>
      <c r="F24" s="51">
        <v>2.68</v>
      </c>
      <c r="G24" s="51">
        <v>0.39</v>
      </c>
      <c r="H24" s="52" t="s">
        <v>580</v>
      </c>
      <c r="I24" s="52" t="s">
        <v>609</v>
      </c>
      <c r="J24" s="51"/>
    </row>
    <row r="25" spans="1:10" ht="56.25" x14ac:dyDescent="0.15">
      <c r="A25" s="51"/>
      <c r="B25" s="51" t="s">
        <v>484</v>
      </c>
      <c r="C25" s="51"/>
      <c r="D25" s="51" t="s">
        <v>40</v>
      </c>
      <c r="E25" s="51">
        <v>1.0389999999999999</v>
      </c>
      <c r="F25" s="51">
        <v>4.4999999999999998E-2</v>
      </c>
      <c r="G25" s="51">
        <v>0.99399999999999999</v>
      </c>
      <c r="H25" s="52" t="s">
        <v>101</v>
      </c>
      <c r="I25" s="52" t="s">
        <v>751</v>
      </c>
      <c r="J25" s="51"/>
    </row>
    <row r="26" spans="1:10" x14ac:dyDescent="0.15">
      <c r="A26" s="51"/>
      <c r="B26" s="51" t="s">
        <v>611</v>
      </c>
      <c r="C26" s="51"/>
      <c r="D26" s="51" t="s">
        <v>12</v>
      </c>
      <c r="E26" s="51">
        <v>3.53</v>
      </c>
      <c r="F26" s="51">
        <v>2.92</v>
      </c>
      <c r="G26" s="51">
        <v>0.61</v>
      </c>
      <c r="H26" s="52" t="s">
        <v>580</v>
      </c>
      <c r="I26" s="52"/>
      <c r="J26" s="51"/>
    </row>
    <row r="27" spans="1:10" x14ac:dyDescent="0.15">
      <c r="A27" s="51"/>
      <c r="B27" s="51" t="s">
        <v>704</v>
      </c>
      <c r="C27" s="51"/>
      <c r="D27" s="51" t="s">
        <v>12</v>
      </c>
      <c r="E27" s="51">
        <v>3.49</v>
      </c>
      <c r="F27" s="51">
        <v>2.88</v>
      </c>
      <c r="G27" s="51">
        <v>0.61</v>
      </c>
      <c r="H27" s="52" t="s">
        <v>580</v>
      </c>
      <c r="I27" s="52"/>
      <c r="J27" s="51"/>
    </row>
    <row r="28" spans="1:10" x14ac:dyDescent="0.15">
      <c r="A28" s="51"/>
      <c r="B28" s="51" t="s">
        <v>613</v>
      </c>
      <c r="C28" s="51"/>
      <c r="D28" s="51" t="s">
        <v>12</v>
      </c>
      <c r="E28" s="51">
        <v>3.31</v>
      </c>
      <c r="F28" s="51">
        <v>3.05</v>
      </c>
      <c r="G28" s="51">
        <v>0.26</v>
      </c>
      <c r="H28" s="52" t="s">
        <v>580</v>
      </c>
      <c r="I28" s="52"/>
      <c r="J28" s="51"/>
    </row>
    <row r="29" spans="1:10" x14ac:dyDescent="0.15">
      <c r="A29" s="51"/>
      <c r="B29" s="51"/>
      <c r="C29" s="51"/>
      <c r="D29" s="51"/>
      <c r="E29" s="51"/>
      <c r="F29" s="51"/>
      <c r="G29" s="51"/>
      <c r="H29" s="52"/>
      <c r="I29" s="52"/>
      <c r="J29" s="51"/>
    </row>
    <row r="30" spans="1:10" ht="45" x14ac:dyDescent="0.15">
      <c r="A30" s="53" t="s">
        <v>64</v>
      </c>
      <c r="B30" s="51" t="s">
        <v>409</v>
      </c>
      <c r="C30" s="51"/>
      <c r="D30" s="51" t="s">
        <v>12</v>
      </c>
      <c r="E30" s="51">
        <v>3.1850000000000001</v>
      </c>
      <c r="F30" s="51"/>
      <c r="G30" s="51"/>
      <c r="H30" s="52" t="s">
        <v>103</v>
      </c>
      <c r="I30" s="52"/>
      <c r="J30" s="51" t="s">
        <v>67</v>
      </c>
    </row>
    <row r="31" spans="1:10" x14ac:dyDescent="0.15">
      <c r="A31" s="51"/>
      <c r="B31" s="51" t="s">
        <v>65</v>
      </c>
      <c r="C31" s="51"/>
      <c r="D31" s="51" t="s">
        <v>40</v>
      </c>
      <c r="E31" s="51"/>
      <c r="F31" s="51">
        <v>3.13</v>
      </c>
      <c r="G31" s="51"/>
      <c r="H31" s="52" t="s">
        <v>66</v>
      </c>
      <c r="I31" s="52"/>
      <c r="J31" s="51" t="s">
        <v>67</v>
      </c>
    </row>
    <row r="32" spans="1:10" x14ac:dyDescent="0.15">
      <c r="A32" s="51"/>
      <c r="B32" s="51" t="s">
        <v>68</v>
      </c>
      <c r="C32" s="51"/>
      <c r="D32" s="51" t="s">
        <v>40</v>
      </c>
      <c r="E32" s="51"/>
      <c r="F32" s="51">
        <v>2.1179999999999999</v>
      </c>
      <c r="G32" s="51"/>
      <c r="H32" s="52" t="s">
        <v>66</v>
      </c>
      <c r="I32" s="52"/>
      <c r="J32" s="51" t="s">
        <v>67</v>
      </c>
    </row>
    <row r="33" spans="1:10" x14ac:dyDescent="0.15">
      <c r="A33" s="51"/>
      <c r="B33" s="51" t="s">
        <v>69</v>
      </c>
      <c r="C33" s="51"/>
      <c r="D33" s="51" t="s">
        <v>40</v>
      </c>
      <c r="E33" s="51"/>
      <c r="F33" s="51">
        <v>2.8250000000000002</v>
      </c>
      <c r="G33" s="51"/>
      <c r="H33" s="52" t="s">
        <v>66</v>
      </c>
      <c r="I33" s="52"/>
      <c r="J33" s="51" t="s">
        <v>67</v>
      </c>
    </row>
    <row r="34" spans="1:10" x14ac:dyDescent="0.15">
      <c r="A34" s="51"/>
      <c r="B34" s="51" t="s">
        <v>70</v>
      </c>
      <c r="C34" s="51"/>
      <c r="D34" s="51" t="s">
        <v>40</v>
      </c>
      <c r="E34" s="51"/>
      <c r="F34" s="51">
        <v>3.0990000000000002</v>
      </c>
      <c r="G34" s="51"/>
      <c r="H34" s="52" t="s">
        <v>66</v>
      </c>
      <c r="I34" s="52"/>
      <c r="J34" s="51" t="s">
        <v>67</v>
      </c>
    </row>
    <row r="35" spans="1:10" x14ac:dyDescent="0.15">
      <c r="A35" s="51"/>
      <c r="B35" s="51" t="s">
        <v>71</v>
      </c>
      <c r="C35" s="51"/>
      <c r="D35" s="51" t="s">
        <v>40</v>
      </c>
      <c r="E35" s="51"/>
      <c r="F35" s="51">
        <v>2.7930000000000001</v>
      </c>
      <c r="G35" s="51"/>
      <c r="H35" s="52" t="s">
        <v>66</v>
      </c>
      <c r="I35" s="52"/>
      <c r="J35" s="51" t="s">
        <v>67</v>
      </c>
    </row>
    <row r="36" spans="1:10" x14ac:dyDescent="0.15">
      <c r="A36" s="51"/>
      <c r="B36" s="51" t="s">
        <v>72</v>
      </c>
      <c r="C36" s="51"/>
      <c r="D36" s="51" t="s">
        <v>40</v>
      </c>
      <c r="E36" s="51"/>
      <c r="F36" s="51">
        <v>2.7839999999999998</v>
      </c>
      <c r="G36" s="51"/>
      <c r="H36" s="52" t="s">
        <v>66</v>
      </c>
      <c r="I36" s="52"/>
      <c r="J36" s="51" t="s">
        <v>67</v>
      </c>
    </row>
    <row r="37" spans="1:10" x14ac:dyDescent="0.15">
      <c r="A37" s="51"/>
      <c r="B37" s="51" t="s">
        <v>73</v>
      </c>
      <c r="C37" s="51"/>
      <c r="D37" s="51" t="s">
        <v>40</v>
      </c>
      <c r="E37" s="51"/>
      <c r="F37" s="51">
        <v>3.2250000000000001</v>
      </c>
      <c r="G37" s="51"/>
      <c r="H37" s="52" t="s">
        <v>66</v>
      </c>
      <c r="I37" s="52"/>
      <c r="J37" s="51" t="s">
        <v>67</v>
      </c>
    </row>
    <row r="38" spans="1:10" x14ac:dyDescent="0.15">
      <c r="A38" s="51"/>
      <c r="B38" s="51" t="s">
        <v>74</v>
      </c>
      <c r="C38" s="51"/>
      <c r="D38" s="51" t="s">
        <v>40</v>
      </c>
      <c r="E38" s="51"/>
      <c r="F38" s="51">
        <v>3.3809999999999998</v>
      </c>
      <c r="G38" s="51"/>
      <c r="H38" s="52" t="s">
        <v>66</v>
      </c>
      <c r="I38" s="52"/>
      <c r="J38" s="51" t="s">
        <v>67</v>
      </c>
    </row>
    <row r="39" spans="1:10" x14ac:dyDescent="0.15">
      <c r="A39" s="51"/>
      <c r="B39" s="51" t="s">
        <v>75</v>
      </c>
      <c r="C39" s="51"/>
      <c r="D39" s="51" t="s">
        <v>40</v>
      </c>
      <c r="E39" s="51"/>
      <c r="F39" s="51">
        <v>3.0350000000000001</v>
      </c>
      <c r="G39" s="51"/>
      <c r="H39" s="52" t="s">
        <v>66</v>
      </c>
      <c r="I39" s="52"/>
      <c r="J39" s="51" t="s">
        <v>67</v>
      </c>
    </row>
    <row r="40" spans="1:10" x14ac:dyDescent="0.15">
      <c r="A40" s="51"/>
      <c r="B40" s="51" t="s">
        <v>76</v>
      </c>
      <c r="C40" s="51"/>
      <c r="D40" s="51" t="s">
        <v>40</v>
      </c>
      <c r="E40" s="51"/>
      <c r="F40" s="51">
        <v>3.4319999999999999</v>
      </c>
      <c r="G40" s="51"/>
      <c r="H40" s="52" t="s">
        <v>66</v>
      </c>
      <c r="I40" s="52"/>
      <c r="J40" s="51" t="s">
        <v>67</v>
      </c>
    </row>
    <row r="41" spans="1:10" x14ac:dyDescent="0.15">
      <c r="A41" s="51"/>
      <c r="B41" s="51" t="s">
        <v>77</v>
      </c>
      <c r="C41" s="51"/>
      <c r="D41" s="51" t="s">
        <v>40</v>
      </c>
      <c r="E41" s="51"/>
      <c r="F41" s="51">
        <v>3.1520000000000001</v>
      </c>
      <c r="G41" s="51"/>
      <c r="H41" s="52" t="s">
        <v>66</v>
      </c>
      <c r="I41" s="52"/>
      <c r="J41" s="51" t="s">
        <v>67</v>
      </c>
    </row>
    <row r="42" spans="1:10" ht="67.5" x14ac:dyDescent="0.15">
      <c r="A42" s="51"/>
      <c r="B42" s="51" t="s">
        <v>78</v>
      </c>
      <c r="C42" s="51"/>
      <c r="D42" s="51" t="s">
        <v>40</v>
      </c>
      <c r="E42" s="51"/>
      <c r="F42" s="51">
        <v>3.028</v>
      </c>
      <c r="G42" s="51"/>
      <c r="H42" s="52" t="s">
        <v>66</v>
      </c>
      <c r="I42" s="52" t="s">
        <v>413</v>
      </c>
      <c r="J42" s="51" t="s">
        <v>67</v>
      </c>
    </row>
    <row r="43" spans="1:10" ht="67.5" x14ac:dyDescent="0.15">
      <c r="A43" s="51"/>
      <c r="B43" s="51" t="s">
        <v>80</v>
      </c>
      <c r="C43" s="51"/>
      <c r="D43" s="51" t="s">
        <v>40</v>
      </c>
      <c r="E43" s="51"/>
      <c r="F43" s="51">
        <v>2.82</v>
      </c>
      <c r="G43" s="51"/>
      <c r="H43" s="52" t="s">
        <v>66</v>
      </c>
      <c r="I43" s="52" t="s">
        <v>413</v>
      </c>
      <c r="J43" s="51" t="s">
        <v>67</v>
      </c>
    </row>
    <row r="44" spans="1:10" x14ac:dyDescent="0.15">
      <c r="A44" s="51"/>
      <c r="B44" s="51" t="s">
        <v>81</v>
      </c>
      <c r="C44" s="51"/>
      <c r="D44" s="51" t="s">
        <v>40</v>
      </c>
      <c r="E44" s="51"/>
      <c r="F44" s="51">
        <v>2.9470000000000001</v>
      </c>
      <c r="G44" s="51"/>
      <c r="H44" s="52" t="s">
        <v>66</v>
      </c>
      <c r="I44" s="52"/>
      <c r="J44" s="51" t="s">
        <v>67</v>
      </c>
    </row>
    <row r="45" spans="1:10" x14ac:dyDescent="0.15">
      <c r="A45" s="51"/>
      <c r="B45" s="51" t="s">
        <v>82</v>
      </c>
      <c r="C45" s="51"/>
      <c r="D45" s="51" t="s">
        <v>40</v>
      </c>
      <c r="E45" s="51"/>
      <c r="F45" s="51">
        <v>2.88</v>
      </c>
      <c r="G45" s="51"/>
      <c r="H45" s="52" t="s">
        <v>66</v>
      </c>
      <c r="I45" s="52"/>
      <c r="J45" s="51" t="s">
        <v>67</v>
      </c>
    </row>
    <row r="46" spans="1:10" x14ac:dyDescent="0.15">
      <c r="A46" s="51"/>
      <c r="B46" s="51" t="s">
        <v>83</v>
      </c>
      <c r="C46" s="51"/>
      <c r="D46" s="51" t="s">
        <v>40</v>
      </c>
      <c r="E46" s="51"/>
      <c r="F46" s="51">
        <v>2.6880000000000002</v>
      </c>
      <c r="G46" s="51"/>
      <c r="H46" s="52" t="s">
        <v>66</v>
      </c>
      <c r="I46" s="52"/>
      <c r="J46" s="51" t="s">
        <v>67</v>
      </c>
    </row>
    <row r="47" spans="1:10" x14ac:dyDescent="0.15">
      <c r="A47" s="51"/>
      <c r="B47" s="51" t="s">
        <v>414</v>
      </c>
      <c r="C47" s="51"/>
      <c r="D47" s="51" t="s">
        <v>40</v>
      </c>
      <c r="E47" s="51"/>
      <c r="F47" s="51">
        <v>2.7280000000000002</v>
      </c>
      <c r="G47" s="51"/>
      <c r="H47" s="52" t="s">
        <v>66</v>
      </c>
      <c r="I47" s="52"/>
      <c r="J47" s="51" t="s">
        <v>67</v>
      </c>
    </row>
    <row r="48" spans="1:10" x14ac:dyDescent="0.15">
      <c r="A48" s="51"/>
      <c r="B48" s="51" t="s">
        <v>415</v>
      </c>
      <c r="C48" s="51"/>
      <c r="D48" s="51" t="s">
        <v>40</v>
      </c>
      <c r="E48" s="51"/>
      <c r="F48" s="51">
        <v>2.5680000000000001</v>
      </c>
      <c r="G48" s="51"/>
      <c r="H48" s="52" t="s">
        <v>66</v>
      </c>
      <c r="I48" s="52"/>
      <c r="J48" s="51" t="s">
        <v>67</v>
      </c>
    </row>
    <row r="49" spans="1:10" x14ac:dyDescent="0.15">
      <c r="A49" s="51"/>
      <c r="B49" s="51" t="s">
        <v>416</v>
      </c>
      <c r="C49" s="51"/>
      <c r="D49" s="51" t="s">
        <v>40</v>
      </c>
      <c r="E49" s="51"/>
      <c r="F49" s="51">
        <v>2.339</v>
      </c>
      <c r="G49" s="51"/>
      <c r="H49" s="52" t="s">
        <v>66</v>
      </c>
      <c r="I49" s="52"/>
      <c r="J49" s="51" t="s">
        <v>67</v>
      </c>
    </row>
    <row r="50" spans="1:10" x14ac:dyDescent="0.15">
      <c r="A50" s="51"/>
      <c r="B50" s="51" t="s">
        <v>616</v>
      </c>
      <c r="C50" s="51"/>
      <c r="D50" s="51" t="s">
        <v>40</v>
      </c>
      <c r="E50" s="51"/>
      <c r="F50" s="51">
        <v>1.8160000000000001</v>
      </c>
      <c r="G50" s="51"/>
      <c r="H50" s="52" t="s">
        <v>66</v>
      </c>
      <c r="I50" s="52"/>
      <c r="J50" s="51" t="s">
        <v>67</v>
      </c>
    </row>
    <row r="51" spans="1:10" x14ac:dyDescent="0.15">
      <c r="A51" s="51"/>
      <c r="B51" s="51" t="s">
        <v>89</v>
      </c>
      <c r="C51" s="51"/>
      <c r="D51" s="51" t="s">
        <v>40</v>
      </c>
      <c r="E51" s="51"/>
      <c r="F51" s="51">
        <v>2.02</v>
      </c>
      <c r="G51" s="51"/>
      <c r="H51" s="52" t="s">
        <v>66</v>
      </c>
      <c r="I51" s="52"/>
      <c r="J51" s="51" t="s">
        <v>67</v>
      </c>
    </row>
    <row r="52" spans="1:10" x14ac:dyDescent="0.15">
      <c r="A52" s="51"/>
      <c r="B52" s="51" t="s">
        <v>418</v>
      </c>
      <c r="C52" s="51"/>
      <c r="D52" s="51" t="s">
        <v>40</v>
      </c>
      <c r="E52" s="51"/>
      <c r="F52" s="51">
        <v>0.95199999999999996</v>
      </c>
      <c r="G52" s="51"/>
      <c r="H52" s="52" t="s">
        <v>66</v>
      </c>
      <c r="I52" s="52"/>
      <c r="J52" s="51" t="s">
        <v>67</v>
      </c>
    </row>
    <row r="53" spans="1:10" x14ac:dyDescent="0.15">
      <c r="A53" s="51"/>
      <c r="B53" s="51" t="s">
        <v>91</v>
      </c>
      <c r="C53" s="51"/>
      <c r="D53" s="51" t="s">
        <v>40</v>
      </c>
      <c r="E53" s="51"/>
      <c r="F53" s="51">
        <v>1.0349999999999999</v>
      </c>
      <c r="G53" s="51"/>
      <c r="H53" s="52" t="s">
        <v>66</v>
      </c>
      <c r="I53" s="52"/>
      <c r="J53" s="51" t="s">
        <v>67</v>
      </c>
    </row>
    <row r="54" spans="1:10" x14ac:dyDescent="0.15">
      <c r="A54" s="51"/>
      <c r="B54" s="51" t="s">
        <v>419</v>
      </c>
      <c r="C54" s="51"/>
      <c r="D54" s="51" t="s">
        <v>40</v>
      </c>
      <c r="E54" s="51"/>
      <c r="F54" s="51">
        <v>2.0179999999999998</v>
      </c>
      <c r="G54" s="51"/>
      <c r="H54" s="52" t="s">
        <v>66</v>
      </c>
      <c r="I54" s="52"/>
      <c r="J54" s="51" t="s">
        <v>67</v>
      </c>
    </row>
    <row r="55" spans="1:10" ht="22.5" x14ac:dyDescent="0.15">
      <c r="A55" s="51"/>
      <c r="B55" s="51" t="s">
        <v>93</v>
      </c>
      <c r="C55" s="51"/>
      <c r="D55" s="51" t="s">
        <v>94</v>
      </c>
      <c r="E55" s="51">
        <v>1.89</v>
      </c>
      <c r="F55" s="51">
        <v>1.7909999999999999</v>
      </c>
      <c r="G55" s="51">
        <v>9.9000000000000005E-2</v>
      </c>
      <c r="H55" s="52" t="s">
        <v>533</v>
      </c>
      <c r="I55" s="52"/>
      <c r="J55" s="51" t="s">
        <v>663</v>
      </c>
    </row>
    <row r="56" spans="1:10" x14ac:dyDescent="0.15">
      <c r="A56" s="51"/>
      <c r="B56" s="51" t="s">
        <v>100</v>
      </c>
      <c r="C56" s="51"/>
      <c r="D56" s="51" t="s">
        <v>12</v>
      </c>
      <c r="E56" s="51">
        <v>1.7250000000000001</v>
      </c>
      <c r="F56" s="51">
        <v>1.53</v>
      </c>
      <c r="G56" s="51">
        <v>0.19500000000000001</v>
      </c>
      <c r="H56" s="52" t="s">
        <v>495</v>
      </c>
      <c r="I56" s="52"/>
      <c r="J56" s="51" t="s">
        <v>67</v>
      </c>
    </row>
    <row r="57" spans="1:10" ht="56.25" x14ac:dyDescent="0.15">
      <c r="A57" s="51"/>
      <c r="B57" s="51" t="s">
        <v>705</v>
      </c>
      <c r="C57" s="51"/>
      <c r="D57" s="51" t="s">
        <v>94</v>
      </c>
      <c r="E57" s="51">
        <v>0.39800000000000002</v>
      </c>
      <c r="F57" s="51">
        <v>0</v>
      </c>
      <c r="G57" s="51">
        <v>0.39800000000000002</v>
      </c>
      <c r="H57" s="52" t="s">
        <v>103</v>
      </c>
      <c r="I57" s="52" t="s">
        <v>706</v>
      </c>
      <c r="J57" s="51" t="s">
        <v>67</v>
      </c>
    </row>
    <row r="58" spans="1:10" ht="56.25" x14ac:dyDescent="0.15">
      <c r="A58" s="51"/>
      <c r="B58" s="51" t="s">
        <v>707</v>
      </c>
      <c r="C58" s="51"/>
      <c r="D58" s="51" t="s">
        <v>94</v>
      </c>
      <c r="E58" s="51">
        <v>1.26</v>
      </c>
      <c r="F58" s="51">
        <v>0</v>
      </c>
      <c r="G58" s="51">
        <v>1.26</v>
      </c>
      <c r="H58" s="52" t="s">
        <v>103</v>
      </c>
      <c r="I58" s="52" t="s">
        <v>706</v>
      </c>
      <c r="J58" s="51" t="s">
        <v>67</v>
      </c>
    </row>
    <row r="59" spans="1:10" x14ac:dyDescent="0.15">
      <c r="A59" s="51"/>
      <c r="B59" s="51"/>
      <c r="C59" s="51"/>
      <c r="D59" s="51"/>
      <c r="E59" s="51"/>
      <c r="F59" s="51"/>
      <c r="G59" s="51"/>
      <c r="H59" s="52"/>
      <c r="I59" s="52"/>
      <c r="J59" s="51"/>
    </row>
    <row r="60" spans="1:10" ht="81.75" customHeight="1" x14ac:dyDescent="0.15">
      <c r="A60" s="50" t="s">
        <v>126</v>
      </c>
      <c r="B60" s="10" t="s">
        <v>763</v>
      </c>
      <c r="C60" s="15"/>
      <c r="D60" s="27"/>
      <c r="E60" s="15"/>
      <c r="F60" s="10" t="s">
        <v>129</v>
      </c>
      <c r="G60" s="7">
        <v>5.3999999999999999E-2</v>
      </c>
      <c r="H60" s="71"/>
      <c r="I60" s="52" t="s">
        <v>764</v>
      </c>
      <c r="J60" s="51"/>
    </row>
    <row r="61" spans="1:10" ht="33.75" x14ac:dyDescent="0.15">
      <c r="A61" s="51"/>
      <c r="B61" s="10" t="s">
        <v>765</v>
      </c>
      <c r="C61" s="15"/>
      <c r="D61" s="18" t="s">
        <v>133</v>
      </c>
      <c r="E61" s="9">
        <f>F61+G61</f>
        <v>0.52600000000000002</v>
      </c>
      <c r="F61" s="7">
        <v>0.46400000000000002</v>
      </c>
      <c r="G61" s="7">
        <v>6.2E-2</v>
      </c>
      <c r="H61" s="72"/>
      <c r="I61" s="52" t="s">
        <v>766</v>
      </c>
      <c r="J61" s="51"/>
    </row>
    <row r="62" spans="1:10" ht="33.75" x14ac:dyDescent="0.15">
      <c r="A62" s="51"/>
      <c r="B62" s="6" t="s">
        <v>135</v>
      </c>
      <c r="C62" s="6"/>
      <c r="D62" s="17" t="s">
        <v>133</v>
      </c>
      <c r="E62" s="7">
        <f>F62+G62</f>
        <v>0.35499999999999998</v>
      </c>
      <c r="F62" s="7">
        <v>0.30099999999999999</v>
      </c>
      <c r="G62" s="7">
        <v>5.3999999999999999E-2</v>
      </c>
      <c r="H62" s="73" t="s">
        <v>422</v>
      </c>
      <c r="I62" s="41" t="s">
        <v>767</v>
      </c>
      <c r="J62" s="51"/>
    </row>
    <row r="63" spans="1:10" ht="33.75" x14ac:dyDescent="0.15">
      <c r="A63" s="51"/>
      <c r="B63" s="6" t="s">
        <v>137</v>
      </c>
      <c r="C63" s="6"/>
      <c r="D63" s="17" t="s">
        <v>133</v>
      </c>
      <c r="E63" s="9">
        <v>0</v>
      </c>
      <c r="F63" s="9">
        <v>0</v>
      </c>
      <c r="G63" s="9">
        <v>0</v>
      </c>
      <c r="H63" s="73" t="s">
        <v>768</v>
      </c>
      <c r="I63" s="41" t="s">
        <v>769</v>
      </c>
      <c r="J63" s="51"/>
    </row>
    <row r="64" spans="1:10" ht="33.75" x14ac:dyDescent="0.15">
      <c r="A64" s="51"/>
      <c r="B64" s="6" t="s">
        <v>139</v>
      </c>
      <c r="C64" s="6"/>
      <c r="D64" s="17" t="s">
        <v>133</v>
      </c>
      <c r="E64" s="9">
        <v>0</v>
      </c>
      <c r="F64" s="9">
        <v>0</v>
      </c>
      <c r="G64" s="9">
        <v>0</v>
      </c>
      <c r="H64" s="73" t="s">
        <v>768</v>
      </c>
      <c r="I64" s="41" t="s">
        <v>770</v>
      </c>
      <c r="J64" s="51"/>
    </row>
    <row r="65" spans="1:10" ht="33.75" x14ac:dyDescent="0.15">
      <c r="A65" s="51"/>
      <c r="B65" s="6" t="s">
        <v>141</v>
      </c>
      <c r="C65" s="6"/>
      <c r="D65" s="17" t="s">
        <v>133</v>
      </c>
      <c r="E65" s="9">
        <v>0</v>
      </c>
      <c r="F65" s="9">
        <v>0</v>
      </c>
      <c r="G65" s="9">
        <v>0</v>
      </c>
      <c r="H65" s="73" t="s">
        <v>768</v>
      </c>
      <c r="I65" s="41" t="s">
        <v>771</v>
      </c>
      <c r="J65" s="51"/>
    </row>
    <row r="66" spans="1:10" ht="94.5" customHeight="1" x14ac:dyDescent="0.15">
      <c r="A66" s="51"/>
      <c r="B66" s="221" t="s">
        <v>143</v>
      </c>
      <c r="C66" s="222"/>
      <c r="D66" s="17" t="s">
        <v>133</v>
      </c>
      <c r="E66" s="9">
        <f>G66</f>
        <v>0.189</v>
      </c>
      <c r="F66" s="13" t="s">
        <v>772</v>
      </c>
      <c r="G66" s="8">
        <v>0.189</v>
      </c>
      <c r="H66" s="58" t="s">
        <v>422</v>
      </c>
      <c r="I66" s="41" t="s">
        <v>773</v>
      </c>
      <c r="J66" s="51"/>
    </row>
    <row r="67" spans="1:10" ht="10.5" customHeight="1" x14ac:dyDescent="0.15">
      <c r="A67" s="51"/>
      <c r="B67" s="68"/>
      <c r="C67" s="69"/>
      <c r="D67" s="17"/>
      <c r="E67" s="9"/>
      <c r="F67" s="13"/>
      <c r="G67" s="8"/>
      <c r="H67" s="58"/>
      <c r="I67" s="41"/>
      <c r="J67" s="51"/>
    </row>
    <row r="68" spans="1:10" ht="22.5" x14ac:dyDescent="0.15">
      <c r="A68" s="50" t="s">
        <v>145</v>
      </c>
      <c r="B68" t="s">
        <v>754</v>
      </c>
      <c r="C68"/>
      <c r="D68" t="s">
        <v>97</v>
      </c>
      <c r="E68">
        <v>34.54</v>
      </c>
      <c r="F68">
        <v>30.64</v>
      </c>
      <c r="G68">
        <v>3.9</v>
      </c>
      <c r="H68" s="1" t="s">
        <v>755</v>
      </c>
      <c r="I68" s="1"/>
      <c r="J68" s="51"/>
    </row>
    <row r="69" spans="1:10" ht="56.25" x14ac:dyDescent="0.15">
      <c r="B69" s="51" t="s">
        <v>539</v>
      </c>
      <c r="C69" s="51"/>
      <c r="D69" s="51" t="s">
        <v>97</v>
      </c>
      <c r="E69" s="51">
        <v>35.97</v>
      </c>
      <c r="F69" s="52" t="s">
        <v>540</v>
      </c>
      <c r="G69" s="51">
        <v>3.44</v>
      </c>
      <c r="H69" s="52" t="s">
        <v>150</v>
      </c>
      <c r="I69" s="52" t="s">
        <v>541</v>
      </c>
      <c r="J69" s="51" t="s">
        <v>152</v>
      </c>
    </row>
    <row r="70" spans="1:10" ht="22.5" x14ac:dyDescent="0.15">
      <c r="A70" s="51"/>
      <c r="B70" s="186" t="s">
        <v>756</v>
      </c>
      <c r="C70" s="187"/>
      <c r="D70" s="51" t="s">
        <v>97</v>
      </c>
      <c r="E70" s="52" t="s">
        <v>543</v>
      </c>
      <c r="F70" s="52" t="s">
        <v>544</v>
      </c>
      <c r="G70" s="51">
        <v>3.44</v>
      </c>
      <c r="H70" s="52" t="s">
        <v>150</v>
      </c>
      <c r="I70" s="52"/>
      <c r="J70" s="51" t="s">
        <v>152</v>
      </c>
    </row>
    <row r="71" spans="1:10" ht="22.5" x14ac:dyDescent="0.15">
      <c r="A71" s="51"/>
      <c r="B71" s="51" t="s">
        <v>545</v>
      </c>
      <c r="C71" s="51"/>
      <c r="D71" s="51" t="s">
        <v>97</v>
      </c>
      <c r="E71" s="51">
        <v>25.05</v>
      </c>
      <c r="F71" s="52" t="s">
        <v>546</v>
      </c>
      <c r="G71" s="51">
        <v>1.65</v>
      </c>
      <c r="H71" s="52" t="s">
        <v>150</v>
      </c>
      <c r="I71" s="52"/>
      <c r="J71" s="51" t="s">
        <v>152</v>
      </c>
    </row>
    <row r="72" spans="1:10" ht="33.75" x14ac:dyDescent="0.15">
      <c r="A72" s="51"/>
      <c r="B72" s="52" t="s">
        <v>547</v>
      </c>
      <c r="C72" s="51"/>
      <c r="D72" s="51" t="s">
        <v>97</v>
      </c>
      <c r="E72" s="51">
        <v>25.82</v>
      </c>
      <c r="F72" s="51">
        <v>15.3</v>
      </c>
      <c r="G72" s="51">
        <v>10.52</v>
      </c>
      <c r="H72" s="52" t="s">
        <v>150</v>
      </c>
      <c r="I72" s="52" t="s">
        <v>548</v>
      </c>
      <c r="J72" s="51" t="s">
        <v>152</v>
      </c>
    </row>
    <row r="73" spans="1:10" ht="45" customHeight="1" x14ac:dyDescent="0.15">
      <c r="A73" s="51"/>
      <c r="B73" s="207" t="s">
        <v>757</v>
      </c>
      <c r="C73" s="208"/>
      <c r="D73" s="51" t="s">
        <v>97</v>
      </c>
      <c r="E73" s="51">
        <v>21.53</v>
      </c>
      <c r="F73" s="51">
        <v>20.63</v>
      </c>
      <c r="G73" s="51">
        <v>0.9</v>
      </c>
      <c r="H73" s="52" t="s">
        <v>150</v>
      </c>
      <c r="I73" s="52" t="s">
        <v>550</v>
      </c>
      <c r="J73" s="51" t="s">
        <v>152</v>
      </c>
    </row>
    <row r="74" spans="1:10" ht="28.5" customHeight="1" x14ac:dyDescent="0.15">
      <c r="A74" s="51"/>
      <c r="B74" s="207" t="s">
        <v>758</v>
      </c>
      <c r="C74" s="208"/>
      <c r="D74" s="51" t="s">
        <v>97</v>
      </c>
      <c r="E74" s="51">
        <v>8.8000000000000007</v>
      </c>
      <c r="F74" s="51">
        <v>7.9</v>
      </c>
      <c r="G74" s="51">
        <v>0.9</v>
      </c>
      <c r="H74" s="52" t="s">
        <v>150</v>
      </c>
      <c r="I74" s="17" t="s">
        <v>774</v>
      </c>
      <c r="J74" s="51" t="s">
        <v>152</v>
      </c>
    </row>
    <row r="75" spans="1:10" ht="11.25" customHeight="1" x14ac:dyDescent="0.15">
      <c r="A75" s="51"/>
      <c r="B75" s="66"/>
      <c r="C75" s="67"/>
      <c r="D75" s="51"/>
      <c r="E75" s="51"/>
      <c r="F75" s="51"/>
      <c r="G75" s="51"/>
      <c r="H75" s="52"/>
      <c r="I75" s="17"/>
      <c r="J75" s="51"/>
    </row>
    <row r="76" spans="1:10" x14ac:dyDescent="0.15">
      <c r="A76" s="50" t="s">
        <v>153</v>
      </c>
      <c r="B76" s="51"/>
      <c r="C76" s="51"/>
      <c r="D76" s="51"/>
      <c r="E76" s="51"/>
      <c r="F76" s="51"/>
      <c r="G76" s="51"/>
      <c r="H76" s="52"/>
      <c r="I76" s="52"/>
      <c r="J76" s="51"/>
    </row>
    <row r="77" spans="1:10" ht="67.5" x14ac:dyDescent="0.15">
      <c r="A77" s="51" t="s">
        <v>154</v>
      </c>
      <c r="B77" s="51" t="s">
        <v>155</v>
      </c>
      <c r="C77" s="52" t="s">
        <v>156</v>
      </c>
      <c r="D77" s="52" t="s">
        <v>157</v>
      </c>
      <c r="E77" s="51">
        <v>0.22</v>
      </c>
      <c r="F77" s="51">
        <v>0.18099999999999999</v>
      </c>
      <c r="G77" s="51">
        <v>3.9E-2</v>
      </c>
      <c r="H77" s="52" t="s">
        <v>101</v>
      </c>
      <c r="I77" s="52" t="s">
        <v>717</v>
      </c>
      <c r="J77" s="51"/>
    </row>
    <row r="78" spans="1:10" ht="90" x14ac:dyDescent="0.15">
      <c r="A78" s="51"/>
      <c r="B78" s="51" t="s">
        <v>10</v>
      </c>
      <c r="C78" s="52" t="s">
        <v>718</v>
      </c>
      <c r="D78" s="52" t="s">
        <v>157</v>
      </c>
      <c r="E78" s="51">
        <v>0.17699999999999999</v>
      </c>
      <c r="F78" s="51">
        <v>0.14699999999999999</v>
      </c>
      <c r="G78" s="51">
        <v>0.03</v>
      </c>
      <c r="H78" s="52" t="s">
        <v>101</v>
      </c>
      <c r="I78" s="52" t="s">
        <v>552</v>
      </c>
      <c r="J78" s="51"/>
    </row>
    <row r="79" spans="1:10" ht="78.75" x14ac:dyDescent="0.15">
      <c r="A79" s="51"/>
      <c r="B79" s="51" t="s">
        <v>10</v>
      </c>
      <c r="C79" s="52" t="s">
        <v>719</v>
      </c>
      <c r="D79" s="52" t="s">
        <v>157</v>
      </c>
      <c r="E79" s="51">
        <v>0.224</v>
      </c>
      <c r="F79" s="51">
        <v>0.186</v>
      </c>
      <c r="G79" s="51">
        <v>3.7999999999999999E-2</v>
      </c>
      <c r="H79" s="52" t="s">
        <v>101</v>
      </c>
      <c r="I79" s="52" t="s">
        <v>553</v>
      </c>
      <c r="J79" s="51"/>
    </row>
    <row r="80" spans="1:10" ht="90" x14ac:dyDescent="0.15">
      <c r="A80" s="51"/>
      <c r="B80" s="51" t="s">
        <v>10</v>
      </c>
      <c r="C80" s="52" t="s">
        <v>720</v>
      </c>
      <c r="D80" s="52" t="s">
        <v>157</v>
      </c>
      <c r="E80" s="51">
        <v>0.253</v>
      </c>
      <c r="F80" s="51">
        <v>0.21</v>
      </c>
      <c r="G80" s="51">
        <v>4.2999999999999997E-2</v>
      </c>
      <c r="H80" s="52" t="s">
        <v>101</v>
      </c>
      <c r="I80" s="52" t="s">
        <v>554</v>
      </c>
      <c r="J80" s="51"/>
    </row>
    <row r="81" spans="1:10" ht="78.75" x14ac:dyDescent="0.15">
      <c r="A81" s="51"/>
      <c r="B81" s="51" t="s">
        <v>10</v>
      </c>
      <c r="C81" s="52" t="s">
        <v>166</v>
      </c>
      <c r="D81" s="52" t="s">
        <v>157</v>
      </c>
      <c r="E81" s="51">
        <v>0.17100000000000001</v>
      </c>
      <c r="F81" s="51">
        <v>0.14199999999999999</v>
      </c>
      <c r="G81" s="51">
        <v>2.9000000000000001E-2</v>
      </c>
      <c r="H81" s="52" t="s">
        <v>101</v>
      </c>
      <c r="I81" s="52" t="s">
        <v>759</v>
      </c>
      <c r="J81" s="51"/>
    </row>
    <row r="82" spans="1:10" ht="90" x14ac:dyDescent="0.15">
      <c r="A82" s="51"/>
      <c r="B82" s="51" t="s">
        <v>10</v>
      </c>
      <c r="C82" s="52" t="s">
        <v>168</v>
      </c>
      <c r="D82" s="52" t="s">
        <v>157</v>
      </c>
      <c r="E82" s="51">
        <v>0.14599999999999999</v>
      </c>
      <c r="F82" s="51">
        <v>8.7999999999999995E-2</v>
      </c>
      <c r="G82" s="51">
        <v>5.8000000000000003E-2</v>
      </c>
      <c r="H82" s="52" t="s">
        <v>101</v>
      </c>
      <c r="I82" s="52" t="s">
        <v>556</v>
      </c>
      <c r="J82" s="51"/>
    </row>
    <row r="83" spans="1:10" ht="90" x14ac:dyDescent="0.15">
      <c r="A83" s="51"/>
      <c r="B83" s="51" t="s">
        <v>30</v>
      </c>
      <c r="C83" s="52" t="s">
        <v>722</v>
      </c>
      <c r="D83" s="52" t="s">
        <v>157</v>
      </c>
      <c r="E83" s="51">
        <v>0.16800000000000001</v>
      </c>
      <c r="F83" s="51">
        <v>0.13500000000000001</v>
      </c>
      <c r="G83" s="51">
        <v>3.3000000000000002E-2</v>
      </c>
      <c r="H83" s="52" t="s">
        <v>101</v>
      </c>
      <c r="I83" s="52" t="s">
        <v>557</v>
      </c>
      <c r="J83" s="51"/>
    </row>
    <row r="84" spans="1:10" ht="78.75" x14ac:dyDescent="0.15">
      <c r="A84" s="51"/>
      <c r="B84" s="51" t="s">
        <v>30</v>
      </c>
      <c r="C84" s="52" t="s">
        <v>723</v>
      </c>
      <c r="D84" s="52" t="s">
        <v>157</v>
      </c>
      <c r="E84" s="51">
        <v>0.21299999999999999</v>
      </c>
      <c r="F84" s="51">
        <v>0.17100000000000001</v>
      </c>
      <c r="G84" s="51">
        <v>4.2000000000000003E-2</v>
      </c>
      <c r="H84" s="52" t="s">
        <v>101</v>
      </c>
      <c r="I84" s="52" t="s">
        <v>558</v>
      </c>
      <c r="J84" s="51"/>
    </row>
    <row r="85" spans="1:10" ht="90" x14ac:dyDescent="0.15">
      <c r="A85" s="51"/>
      <c r="B85" s="51" t="s">
        <v>30</v>
      </c>
      <c r="C85" s="52" t="s">
        <v>724</v>
      </c>
      <c r="D85" s="52" t="s">
        <v>157</v>
      </c>
      <c r="E85" s="51">
        <v>0.24099999999999999</v>
      </c>
      <c r="F85" s="51">
        <v>0.193</v>
      </c>
      <c r="G85" s="51">
        <v>4.7E-2</v>
      </c>
      <c r="H85" s="52" t="s">
        <v>101</v>
      </c>
      <c r="I85" s="52" t="s">
        <v>559</v>
      </c>
      <c r="J85" s="51"/>
    </row>
    <row r="86" spans="1:10" ht="45" x14ac:dyDescent="0.15">
      <c r="A86" s="51"/>
      <c r="B86" s="51" t="s">
        <v>30</v>
      </c>
      <c r="C86" s="52" t="s">
        <v>166</v>
      </c>
      <c r="D86" s="52" t="s">
        <v>157</v>
      </c>
      <c r="E86" s="51">
        <v>0.157</v>
      </c>
      <c r="F86" s="51">
        <v>0.126</v>
      </c>
      <c r="G86" s="51">
        <v>3.1E-2</v>
      </c>
      <c r="H86" s="52" t="s">
        <v>101</v>
      </c>
      <c r="I86" s="52" t="s">
        <v>560</v>
      </c>
      <c r="J86" s="51"/>
    </row>
    <row r="87" spans="1:10" ht="90" x14ac:dyDescent="0.15">
      <c r="A87" s="51"/>
      <c r="B87" s="51" t="s">
        <v>49</v>
      </c>
      <c r="C87" s="52" t="s">
        <v>725</v>
      </c>
      <c r="D87" s="52" t="s">
        <v>157</v>
      </c>
      <c r="E87" s="51">
        <v>0.192</v>
      </c>
      <c r="F87" s="51">
        <v>0.17499999999999999</v>
      </c>
      <c r="G87" s="51">
        <v>1.6E-2</v>
      </c>
      <c r="H87" s="52" t="s">
        <v>101</v>
      </c>
      <c r="I87" s="52" t="s">
        <v>561</v>
      </c>
      <c r="J87" s="51"/>
    </row>
    <row r="88" spans="1:10" ht="78.75" x14ac:dyDescent="0.15">
      <c r="A88" s="51"/>
      <c r="B88" s="51" t="s">
        <v>49</v>
      </c>
      <c r="C88" s="52" t="s">
        <v>726</v>
      </c>
      <c r="D88" s="52" t="s">
        <v>157</v>
      </c>
      <c r="E88" s="51">
        <v>0.19600000000000001</v>
      </c>
      <c r="F88" s="51">
        <v>0.17499999999999999</v>
      </c>
      <c r="G88" s="51">
        <v>2.1000000000000001E-2</v>
      </c>
      <c r="H88" s="52" t="s">
        <v>101</v>
      </c>
      <c r="I88" s="52" t="s">
        <v>562</v>
      </c>
      <c r="J88" s="51"/>
    </row>
    <row r="89" spans="1:10" ht="90" x14ac:dyDescent="0.15">
      <c r="A89" s="51"/>
      <c r="B89" s="51" t="s">
        <v>49</v>
      </c>
      <c r="C89" s="52" t="s">
        <v>727</v>
      </c>
      <c r="D89" s="52" t="s">
        <v>157</v>
      </c>
      <c r="E89" s="51">
        <v>0.221</v>
      </c>
      <c r="F89" s="51">
        <v>0.19800000000000001</v>
      </c>
      <c r="G89" s="51">
        <v>2.4E-2</v>
      </c>
      <c r="H89" s="52" t="s">
        <v>101</v>
      </c>
      <c r="I89" s="52" t="s">
        <v>563</v>
      </c>
      <c r="J89" s="51"/>
    </row>
    <row r="90" spans="1:10" ht="90" x14ac:dyDescent="0.15">
      <c r="A90" s="51"/>
      <c r="B90" s="51" t="s">
        <v>177</v>
      </c>
      <c r="C90" s="52" t="s">
        <v>728</v>
      </c>
      <c r="D90" s="52" t="s">
        <v>157</v>
      </c>
      <c r="E90" s="51">
        <v>0.14899999999999999</v>
      </c>
      <c r="F90" s="51">
        <v>0.122</v>
      </c>
      <c r="G90" s="51">
        <v>2.7E-2</v>
      </c>
      <c r="H90" s="52" t="s">
        <v>101</v>
      </c>
      <c r="I90" s="52" t="s">
        <v>564</v>
      </c>
      <c r="J90" s="51"/>
    </row>
    <row r="91" spans="1:10" ht="67.5" x14ac:dyDescent="0.15">
      <c r="A91" s="51"/>
      <c r="B91" s="51" t="s">
        <v>177</v>
      </c>
      <c r="C91" s="52" t="s">
        <v>729</v>
      </c>
      <c r="D91" s="52" t="s">
        <v>157</v>
      </c>
      <c r="E91" s="51">
        <v>0.189</v>
      </c>
      <c r="F91" s="51">
        <v>0.154</v>
      </c>
      <c r="G91" s="51">
        <v>3.5000000000000003E-2</v>
      </c>
      <c r="H91" s="52" t="s">
        <v>101</v>
      </c>
      <c r="I91" s="52" t="s">
        <v>565</v>
      </c>
      <c r="J91" s="51"/>
    </row>
    <row r="92" spans="1:10" ht="90" x14ac:dyDescent="0.15">
      <c r="A92" s="51"/>
      <c r="B92" s="51" t="s">
        <v>177</v>
      </c>
      <c r="C92" s="52" t="s">
        <v>730</v>
      </c>
      <c r="D92" s="52" t="s">
        <v>157</v>
      </c>
      <c r="E92" s="51">
        <v>0.214</v>
      </c>
      <c r="F92" s="51">
        <v>0.17399999999999999</v>
      </c>
      <c r="G92" s="51">
        <v>3.9E-2</v>
      </c>
      <c r="H92" s="52" t="s">
        <v>101</v>
      </c>
      <c r="I92" s="52" t="s">
        <v>566</v>
      </c>
      <c r="J92" s="51"/>
    </row>
    <row r="93" spans="1:10" ht="67.5" x14ac:dyDescent="0.15">
      <c r="A93" s="51"/>
      <c r="B93" s="51" t="s">
        <v>181</v>
      </c>
      <c r="C93" s="52" t="s">
        <v>182</v>
      </c>
      <c r="D93" s="52" t="s">
        <v>157</v>
      </c>
      <c r="E93" s="51">
        <v>7.4999999999999997E-2</v>
      </c>
      <c r="F93" s="51">
        <v>6.0000000000000001E-3</v>
      </c>
      <c r="G93" s="51">
        <v>7.0000000000000007E-2</v>
      </c>
      <c r="H93" s="52" t="s">
        <v>101</v>
      </c>
      <c r="I93" s="52" t="s">
        <v>567</v>
      </c>
      <c r="J93" s="51"/>
    </row>
    <row r="94" spans="1:10" ht="67.5" x14ac:dyDescent="0.15">
      <c r="A94" s="51"/>
      <c r="B94" s="51" t="s">
        <v>184</v>
      </c>
      <c r="C94" s="52" t="s">
        <v>182</v>
      </c>
      <c r="D94" s="52" t="s">
        <v>157</v>
      </c>
      <c r="E94" s="51">
        <v>0.122</v>
      </c>
      <c r="F94" s="51">
        <v>4.2000000000000003E-2</v>
      </c>
      <c r="G94" s="51">
        <v>8.1000000000000003E-2</v>
      </c>
      <c r="H94" s="52" t="s">
        <v>101</v>
      </c>
      <c r="I94" s="52" t="s">
        <v>567</v>
      </c>
      <c r="J94" s="51"/>
    </row>
    <row r="95" spans="1:10" ht="67.5" x14ac:dyDescent="0.15">
      <c r="A95" s="51"/>
      <c r="B95" s="51" t="s">
        <v>568</v>
      </c>
      <c r="C95" s="52" t="s">
        <v>182</v>
      </c>
      <c r="D95" s="52" t="s">
        <v>157</v>
      </c>
      <c r="E95" s="51">
        <v>0.20699999999999999</v>
      </c>
      <c r="F95" s="51">
        <v>1E-3</v>
      </c>
      <c r="G95" s="51">
        <v>0.20599999999999999</v>
      </c>
      <c r="H95" s="52" t="s">
        <v>101</v>
      </c>
      <c r="I95" s="52" t="s">
        <v>567</v>
      </c>
      <c r="J95" s="51"/>
    </row>
    <row r="96" spans="1:10" ht="67.5" x14ac:dyDescent="0.15">
      <c r="A96" s="51"/>
      <c r="B96" s="51" t="s">
        <v>749</v>
      </c>
      <c r="C96" s="52" t="s">
        <v>182</v>
      </c>
      <c r="D96" s="52" t="s">
        <v>157</v>
      </c>
      <c r="E96" s="51">
        <v>0.126</v>
      </c>
      <c r="F96" s="51">
        <v>0</v>
      </c>
      <c r="G96" s="51">
        <v>0.126</v>
      </c>
      <c r="H96" s="52" t="s">
        <v>101</v>
      </c>
      <c r="I96" s="52" t="s">
        <v>453</v>
      </c>
      <c r="J96" s="51"/>
    </row>
    <row r="97" spans="1:10" ht="67.5" x14ac:dyDescent="0.15">
      <c r="A97" s="51"/>
      <c r="B97" s="51" t="s">
        <v>226</v>
      </c>
      <c r="C97" s="52" t="s">
        <v>132</v>
      </c>
      <c r="D97" s="52" t="s">
        <v>157</v>
      </c>
      <c r="E97" s="51">
        <v>0.107</v>
      </c>
      <c r="F97" s="51">
        <v>0</v>
      </c>
      <c r="G97" s="51">
        <v>0.107</v>
      </c>
      <c r="H97" s="52" t="s">
        <v>101</v>
      </c>
      <c r="I97" s="52" t="s">
        <v>731</v>
      </c>
      <c r="J97" s="51"/>
    </row>
    <row r="98" spans="1:10" ht="22.5" x14ac:dyDescent="0.15">
      <c r="A98" s="51" t="s">
        <v>203</v>
      </c>
      <c r="B98" s="51" t="s">
        <v>226</v>
      </c>
      <c r="C98" s="52" t="s">
        <v>132</v>
      </c>
      <c r="D98" s="52" t="s">
        <v>157</v>
      </c>
      <c r="E98" s="51">
        <v>7.0000000000000001E-3</v>
      </c>
      <c r="F98" s="51">
        <v>0</v>
      </c>
      <c r="G98" s="51">
        <v>1E-3</v>
      </c>
      <c r="H98" s="52" t="s">
        <v>101</v>
      </c>
      <c r="I98" s="52"/>
      <c r="J98" s="51"/>
    </row>
    <row r="99" spans="1:10" ht="22.5" x14ac:dyDescent="0.15">
      <c r="A99" s="51" t="s">
        <v>205</v>
      </c>
      <c r="B99" s="51"/>
      <c r="C99" s="52" t="s">
        <v>30</v>
      </c>
      <c r="D99" s="52" t="s">
        <v>157</v>
      </c>
      <c r="E99" s="51">
        <v>0.29799999999999999</v>
      </c>
      <c r="F99" s="51">
        <v>0.24</v>
      </c>
      <c r="G99" s="51">
        <v>5.8000000000000003E-2</v>
      </c>
      <c r="H99" s="52" t="s">
        <v>101</v>
      </c>
      <c r="I99" s="52" t="s">
        <v>206</v>
      </c>
      <c r="J99" s="51"/>
    </row>
    <row r="100" spans="1:10" ht="22.5" x14ac:dyDescent="0.15">
      <c r="A100" s="51" t="s">
        <v>503</v>
      </c>
      <c r="B100" s="51"/>
      <c r="C100" s="52" t="s">
        <v>10</v>
      </c>
      <c r="D100" s="52" t="s">
        <v>157</v>
      </c>
      <c r="E100" s="51">
        <v>0.312</v>
      </c>
      <c r="F100" s="51">
        <v>0.252</v>
      </c>
      <c r="G100" s="51">
        <v>0.06</v>
      </c>
      <c r="H100" s="52"/>
      <c r="I100" s="52" t="s">
        <v>206</v>
      </c>
      <c r="J100" s="51"/>
    </row>
    <row r="101" spans="1:10" ht="22.5" x14ac:dyDescent="0.15">
      <c r="A101" s="51" t="s">
        <v>503</v>
      </c>
      <c r="B101" s="51"/>
      <c r="C101" s="52" t="s">
        <v>49</v>
      </c>
      <c r="D101" s="52" t="s">
        <v>157</v>
      </c>
      <c r="E101" s="51">
        <v>0.27400000000000002</v>
      </c>
      <c r="F101" s="51">
        <v>0.221</v>
      </c>
      <c r="G101" s="51">
        <v>5.2999999999999999E-2</v>
      </c>
      <c r="H101" s="52"/>
      <c r="I101" s="52" t="s">
        <v>206</v>
      </c>
      <c r="J101" s="51"/>
    </row>
    <row r="102" spans="1:10" ht="33.75" x14ac:dyDescent="0.15">
      <c r="A102" s="51" t="s">
        <v>504</v>
      </c>
      <c r="B102" s="51"/>
      <c r="C102" s="52" t="s">
        <v>30</v>
      </c>
      <c r="D102" s="52" t="s">
        <v>208</v>
      </c>
      <c r="E102" s="51">
        <v>3.3000000000000002E-2</v>
      </c>
      <c r="F102" s="51">
        <v>2.7E-2</v>
      </c>
      <c r="G102" s="51">
        <v>6.0000000000000001E-3</v>
      </c>
      <c r="H102" s="52" t="s">
        <v>101</v>
      </c>
      <c r="I102" s="52" t="s">
        <v>505</v>
      </c>
      <c r="J102" s="51"/>
    </row>
    <row r="103" spans="1:10" ht="22.5" x14ac:dyDescent="0.15">
      <c r="A103" s="51"/>
      <c r="B103" s="51"/>
      <c r="C103" s="52" t="s">
        <v>30</v>
      </c>
      <c r="D103" s="52" t="s">
        <v>157</v>
      </c>
      <c r="E103" s="51">
        <v>1.0429999999999999</v>
      </c>
      <c r="F103" s="51">
        <v>0.85299999999999998</v>
      </c>
      <c r="G103" s="51">
        <v>0.19</v>
      </c>
      <c r="H103" s="52" t="s">
        <v>101</v>
      </c>
      <c r="I103" s="52"/>
      <c r="J103" s="51"/>
    </row>
    <row r="104" spans="1:10" ht="33.75" x14ac:dyDescent="0.15">
      <c r="A104" s="51" t="s">
        <v>217</v>
      </c>
      <c r="B104" s="51"/>
      <c r="C104" s="52"/>
      <c r="D104" s="52" t="s">
        <v>208</v>
      </c>
      <c r="E104" s="51">
        <v>3.5999999999999997E-2</v>
      </c>
      <c r="F104" s="51">
        <v>2.5000000000000001E-2</v>
      </c>
      <c r="G104" s="51">
        <v>1.0999999999999999E-2</v>
      </c>
      <c r="H104" s="52" t="s">
        <v>515</v>
      </c>
      <c r="I104" s="52" t="s">
        <v>775</v>
      </c>
      <c r="J104" s="51"/>
    </row>
    <row r="105" spans="1:10" ht="56.25" x14ac:dyDescent="0.15">
      <c r="A105" s="51" t="s">
        <v>222</v>
      </c>
      <c r="B105" s="52" t="s">
        <v>223</v>
      </c>
      <c r="C105" s="52" t="s">
        <v>182</v>
      </c>
      <c r="D105" s="52" t="s">
        <v>208</v>
      </c>
      <c r="E105" s="51">
        <v>6.0000000000000001E-3</v>
      </c>
      <c r="F105" s="51">
        <v>5.0000000000000001E-3</v>
      </c>
      <c r="G105" s="51">
        <v>1E-3</v>
      </c>
      <c r="H105" s="52" t="s">
        <v>515</v>
      </c>
      <c r="I105" s="52" t="s">
        <v>776</v>
      </c>
      <c r="J105" s="51"/>
    </row>
    <row r="106" spans="1:10" ht="78.75" x14ac:dyDescent="0.15">
      <c r="A106" s="51"/>
      <c r="B106" s="51" t="s">
        <v>645</v>
      </c>
      <c r="C106" s="52" t="s">
        <v>182</v>
      </c>
      <c r="D106" s="52" t="s">
        <v>208</v>
      </c>
      <c r="E106" s="51">
        <v>2.4E-2</v>
      </c>
      <c r="F106" s="51">
        <v>1.9E-2</v>
      </c>
      <c r="G106" s="51">
        <v>5.0000000000000001E-3</v>
      </c>
      <c r="H106" s="52" t="s">
        <v>515</v>
      </c>
      <c r="I106" s="52" t="s">
        <v>777</v>
      </c>
      <c r="J106" s="51"/>
    </row>
    <row r="107" spans="1:10" ht="45" x14ac:dyDescent="0.15">
      <c r="A107" s="51"/>
      <c r="B107" s="51" t="s">
        <v>647</v>
      </c>
      <c r="C107" s="52"/>
      <c r="D107" s="52" t="s">
        <v>208</v>
      </c>
      <c r="E107" s="51">
        <v>0</v>
      </c>
      <c r="F107" s="51">
        <v>0</v>
      </c>
      <c r="G107" s="51">
        <v>0</v>
      </c>
      <c r="H107" s="52" t="s">
        <v>515</v>
      </c>
      <c r="I107" s="52" t="s">
        <v>778</v>
      </c>
      <c r="J107" s="51"/>
    </row>
    <row r="108" spans="1:10" ht="56.25" customHeight="1" x14ac:dyDescent="0.15">
      <c r="A108" s="51"/>
      <c r="B108" s="51" t="s">
        <v>228</v>
      </c>
      <c r="C108" s="52"/>
      <c r="D108" s="52" t="s">
        <v>208</v>
      </c>
      <c r="E108" s="51">
        <v>2.5999999999999999E-2</v>
      </c>
      <c r="F108" s="51">
        <v>0</v>
      </c>
      <c r="G108" s="51">
        <v>2.5999999999999999E-2</v>
      </c>
      <c r="H108" s="52" t="s">
        <v>515</v>
      </c>
      <c r="I108" s="17" t="s">
        <v>516</v>
      </c>
      <c r="J108" s="51"/>
    </row>
    <row r="109" spans="1:10" ht="45" x14ac:dyDescent="0.15">
      <c r="A109" s="51" t="s">
        <v>518</v>
      </c>
      <c r="B109" s="51" t="s">
        <v>650</v>
      </c>
      <c r="C109" s="52" t="s">
        <v>651</v>
      </c>
      <c r="D109" s="52" t="s">
        <v>208</v>
      </c>
      <c r="E109" s="51">
        <v>0.14000000000000001</v>
      </c>
      <c r="F109" s="51">
        <v>0.113</v>
      </c>
      <c r="G109" s="51">
        <v>2.7E-2</v>
      </c>
      <c r="H109" s="52" t="s">
        <v>101</v>
      </c>
      <c r="I109" s="52" t="s">
        <v>652</v>
      </c>
      <c r="J109" s="51"/>
    </row>
    <row r="110" spans="1:10" ht="45" x14ac:dyDescent="0.15">
      <c r="A110" s="51"/>
      <c r="B110" s="51" t="s">
        <v>653</v>
      </c>
      <c r="C110" s="52" t="s">
        <v>651</v>
      </c>
      <c r="D110" s="52" t="s">
        <v>208</v>
      </c>
      <c r="E110" s="51">
        <v>0.13500000000000001</v>
      </c>
      <c r="F110" s="51">
        <v>0.109</v>
      </c>
      <c r="G110" s="51">
        <v>2.5999999999999999E-2</v>
      </c>
      <c r="H110" s="52" t="s">
        <v>101</v>
      </c>
      <c r="I110" s="52" t="s">
        <v>654</v>
      </c>
      <c r="J110" s="51"/>
    </row>
    <row r="111" spans="1:10" ht="45" x14ac:dyDescent="0.15">
      <c r="A111" s="51"/>
      <c r="B111" s="51" t="s">
        <v>655</v>
      </c>
      <c r="C111" s="52" t="s">
        <v>651</v>
      </c>
      <c r="D111" s="52" t="s">
        <v>208</v>
      </c>
      <c r="E111" s="51">
        <v>0.14599999999999999</v>
      </c>
      <c r="F111" s="51">
        <v>0.11799999999999999</v>
      </c>
      <c r="G111" s="51">
        <v>2.8000000000000001E-2</v>
      </c>
      <c r="H111" s="52" t="s">
        <v>101</v>
      </c>
      <c r="I111" s="52" t="s">
        <v>654</v>
      </c>
      <c r="J111" s="51"/>
    </row>
    <row r="112" spans="1:10" ht="45" x14ac:dyDescent="0.15">
      <c r="A112" s="51"/>
      <c r="B112" s="51" t="s">
        <v>650</v>
      </c>
      <c r="C112" s="52" t="s">
        <v>226</v>
      </c>
      <c r="D112" s="52" t="s">
        <v>208</v>
      </c>
      <c r="E112" s="51">
        <v>0.13400000000000001</v>
      </c>
      <c r="F112" s="51">
        <v>0</v>
      </c>
      <c r="G112" s="51">
        <v>0.13400000000000001</v>
      </c>
      <c r="H112" s="52" t="s">
        <v>101</v>
      </c>
      <c r="I112" s="52" t="s">
        <v>656</v>
      </c>
      <c r="J112" s="51"/>
    </row>
    <row r="113" spans="1:10" ht="45" x14ac:dyDescent="0.15">
      <c r="A113" s="51" t="s">
        <v>238</v>
      </c>
      <c r="B113" s="51" t="s">
        <v>226</v>
      </c>
      <c r="C113" s="52"/>
      <c r="D113" s="52" t="s">
        <v>208</v>
      </c>
      <c r="E113" s="51">
        <v>9.5000000000000001E-2</v>
      </c>
      <c r="F113" s="51">
        <v>0</v>
      </c>
      <c r="G113" s="51">
        <v>9.5000000000000001E-2</v>
      </c>
      <c r="H113" s="52" t="s">
        <v>101</v>
      </c>
      <c r="I113" s="52" t="s">
        <v>658</v>
      </c>
      <c r="J113" s="51"/>
    </row>
    <row r="114" spans="1:10" ht="45" x14ac:dyDescent="0.15">
      <c r="A114" s="51" t="s">
        <v>240</v>
      </c>
      <c r="B114" s="51" t="s">
        <v>226</v>
      </c>
      <c r="C114" s="52"/>
      <c r="D114" s="52" t="s">
        <v>208</v>
      </c>
      <c r="E114" s="51">
        <v>8.4000000000000005E-2</v>
      </c>
      <c r="F114" s="51">
        <v>0</v>
      </c>
      <c r="G114" s="51">
        <v>8.4000000000000005E-2</v>
      </c>
      <c r="H114" s="52" t="s">
        <v>101</v>
      </c>
      <c r="I114" s="52" t="s">
        <v>659</v>
      </c>
      <c r="J114" s="51"/>
    </row>
    <row r="115" spans="1:10" ht="56.25" x14ac:dyDescent="0.15">
      <c r="A115" s="51" t="s">
        <v>244</v>
      </c>
      <c r="B115" s="51" t="s">
        <v>245</v>
      </c>
      <c r="C115" s="52" t="s">
        <v>246</v>
      </c>
      <c r="D115" s="52" t="s">
        <v>208</v>
      </c>
      <c r="E115" s="51">
        <v>0.29699999999999999</v>
      </c>
      <c r="F115" s="51">
        <v>0.27800000000000002</v>
      </c>
      <c r="G115" s="51">
        <v>1.9E-2</v>
      </c>
      <c r="H115" s="52" t="s">
        <v>101</v>
      </c>
      <c r="I115" s="52" t="s">
        <v>760</v>
      </c>
      <c r="J115" s="51"/>
    </row>
    <row r="116" spans="1:10" ht="56.25" x14ac:dyDescent="0.15">
      <c r="A116" s="51"/>
      <c r="B116" s="51" t="s">
        <v>249</v>
      </c>
      <c r="C116" s="52" t="s">
        <v>250</v>
      </c>
      <c r="D116" s="52" t="s">
        <v>208</v>
      </c>
      <c r="E116" s="51">
        <v>0.2</v>
      </c>
      <c r="F116" s="51">
        <v>0.187</v>
      </c>
      <c r="G116" s="51">
        <v>1.2999999999999999E-2</v>
      </c>
      <c r="H116" s="52" t="s">
        <v>101</v>
      </c>
      <c r="I116" s="52" t="s">
        <v>760</v>
      </c>
      <c r="J116" s="51"/>
    </row>
    <row r="117" spans="1:10" ht="56.25" x14ac:dyDescent="0.15">
      <c r="A117" s="51"/>
      <c r="B117" s="51" t="s">
        <v>251</v>
      </c>
      <c r="C117" s="52" t="s">
        <v>252</v>
      </c>
      <c r="D117" s="52" t="s">
        <v>208</v>
      </c>
      <c r="E117" s="51">
        <v>0.14699999999999999</v>
      </c>
      <c r="F117" s="51">
        <v>0.13700000000000001</v>
      </c>
      <c r="G117" s="51">
        <v>0.01</v>
      </c>
      <c r="H117" s="52" t="s">
        <v>101</v>
      </c>
      <c r="I117" s="52" t="s">
        <v>760</v>
      </c>
      <c r="J117" s="51"/>
    </row>
    <row r="118" spans="1:10" x14ac:dyDescent="0.15">
      <c r="A118" s="50" t="s">
        <v>254</v>
      </c>
      <c r="B118" s="51"/>
      <c r="C118" s="52"/>
      <c r="D118" s="52"/>
      <c r="E118" s="51"/>
      <c r="F118" s="51"/>
      <c r="G118" s="51"/>
      <c r="H118" s="52"/>
      <c r="I118" s="52"/>
      <c r="J118" s="51"/>
    </row>
    <row r="119" spans="1:10" ht="22.5" x14ac:dyDescent="0.15">
      <c r="A119" s="51" t="s">
        <v>661</v>
      </c>
      <c r="B119" s="51" t="s">
        <v>256</v>
      </c>
      <c r="C119" s="52" t="s">
        <v>257</v>
      </c>
      <c r="D119" s="52" t="s">
        <v>258</v>
      </c>
      <c r="E119" s="51">
        <v>1.153</v>
      </c>
      <c r="F119" s="51">
        <v>0.89500000000000002</v>
      </c>
      <c r="G119" s="51">
        <v>0.25800000000000001</v>
      </c>
      <c r="H119" s="52" t="s">
        <v>662</v>
      </c>
      <c r="I119" s="52" t="s">
        <v>260</v>
      </c>
      <c r="J119" s="51" t="s">
        <v>663</v>
      </c>
    </row>
    <row r="120" spans="1:10" ht="33.75" x14ac:dyDescent="0.15">
      <c r="A120" s="51"/>
      <c r="B120" s="51" t="s">
        <v>261</v>
      </c>
      <c r="C120" s="52" t="s">
        <v>664</v>
      </c>
      <c r="D120" s="52" t="s">
        <v>258</v>
      </c>
      <c r="E120" s="51">
        <v>0.432</v>
      </c>
      <c r="F120" s="51">
        <v>0.33600000000000002</v>
      </c>
      <c r="G120" s="51">
        <v>9.6000000000000002E-2</v>
      </c>
      <c r="H120" s="52" t="s">
        <v>662</v>
      </c>
      <c r="I120" s="52" t="s">
        <v>264</v>
      </c>
      <c r="J120" s="51" t="s">
        <v>663</v>
      </c>
    </row>
    <row r="121" spans="1:10" ht="33.75" x14ac:dyDescent="0.15">
      <c r="A121" s="51"/>
      <c r="B121" s="51"/>
      <c r="C121" s="52" t="s">
        <v>665</v>
      </c>
      <c r="D121" s="52" t="s">
        <v>258</v>
      </c>
      <c r="E121" s="51">
        <v>0.25900000000000001</v>
      </c>
      <c r="F121" s="51">
        <v>0.20100000000000001</v>
      </c>
      <c r="G121" s="51">
        <v>5.8000000000000003E-2</v>
      </c>
      <c r="H121" s="52" t="s">
        <v>662</v>
      </c>
      <c r="I121" s="52" t="s">
        <v>266</v>
      </c>
      <c r="J121" s="51" t="s">
        <v>663</v>
      </c>
    </row>
    <row r="122" spans="1:10" ht="22.5" x14ac:dyDescent="0.15">
      <c r="A122" s="51"/>
      <c r="B122" s="51"/>
      <c r="C122" s="52" t="s">
        <v>666</v>
      </c>
      <c r="D122" s="52" t="s">
        <v>258</v>
      </c>
      <c r="E122" s="51">
        <v>0.11</v>
      </c>
      <c r="F122" s="51">
        <v>8.5999999999999993E-2</v>
      </c>
      <c r="G122" s="51">
        <v>2.4E-2</v>
      </c>
      <c r="H122" s="52" t="s">
        <v>662</v>
      </c>
      <c r="I122" s="52" t="s">
        <v>268</v>
      </c>
      <c r="J122" s="51" t="s">
        <v>663</v>
      </c>
    </row>
    <row r="123" spans="1:10" ht="45" x14ac:dyDescent="0.15">
      <c r="A123" s="51"/>
      <c r="B123" s="51"/>
      <c r="C123" s="52" t="s">
        <v>305</v>
      </c>
      <c r="D123" s="52" t="s">
        <v>258</v>
      </c>
      <c r="E123" s="51">
        <v>8.2000000000000003E-2</v>
      </c>
      <c r="F123" s="51">
        <v>6.4000000000000001E-2</v>
      </c>
      <c r="G123" s="51">
        <v>1.7999999999999999E-2</v>
      </c>
      <c r="H123" s="52" t="s">
        <v>662</v>
      </c>
      <c r="I123" s="52" t="s">
        <v>270</v>
      </c>
      <c r="J123" s="51" t="s">
        <v>663</v>
      </c>
    </row>
    <row r="124" spans="1:10" ht="22.5" x14ac:dyDescent="0.15">
      <c r="A124" s="51"/>
      <c r="B124" s="51"/>
      <c r="C124" s="52" t="s">
        <v>271</v>
      </c>
      <c r="D124" s="52" t="s">
        <v>258</v>
      </c>
      <c r="E124" s="51">
        <v>7.9000000000000001E-2</v>
      </c>
      <c r="F124" s="51">
        <v>6.0999999999999999E-2</v>
      </c>
      <c r="G124" s="51">
        <v>1.7999999999999999E-2</v>
      </c>
      <c r="H124" s="52" t="s">
        <v>662</v>
      </c>
      <c r="I124" s="52" t="s">
        <v>272</v>
      </c>
      <c r="J124" s="51" t="s">
        <v>663</v>
      </c>
    </row>
    <row r="125" spans="1:10" ht="22.5" x14ac:dyDescent="0.15">
      <c r="A125" s="51"/>
      <c r="B125" s="51" t="s">
        <v>222</v>
      </c>
      <c r="C125" s="52" t="s">
        <v>30</v>
      </c>
      <c r="D125" s="52" t="s">
        <v>258</v>
      </c>
      <c r="E125" s="51">
        <v>1.7999999999999999E-2</v>
      </c>
      <c r="F125" s="51">
        <v>1.4E-2</v>
      </c>
      <c r="G125" s="51">
        <v>4.0000000000000001E-3</v>
      </c>
      <c r="H125" s="52" t="s">
        <v>667</v>
      </c>
      <c r="I125" s="52" t="s">
        <v>668</v>
      </c>
      <c r="J125" s="51" t="s">
        <v>663</v>
      </c>
    </row>
    <row r="126" spans="1:10" ht="22.5" x14ac:dyDescent="0.15">
      <c r="A126" s="51"/>
      <c r="B126" s="51"/>
      <c r="C126" s="52" t="s">
        <v>226</v>
      </c>
      <c r="D126" s="52" t="s">
        <v>258</v>
      </c>
      <c r="E126" s="51">
        <v>0.01</v>
      </c>
      <c r="F126" s="51">
        <v>0</v>
      </c>
      <c r="G126" s="51">
        <v>0.01</v>
      </c>
      <c r="H126" s="52" t="s">
        <v>667</v>
      </c>
      <c r="I126" s="52" t="s">
        <v>668</v>
      </c>
      <c r="J126" s="51" t="s">
        <v>663</v>
      </c>
    </row>
    <row r="127" spans="1:10" ht="33.75" x14ac:dyDescent="0.15">
      <c r="A127" s="51"/>
      <c r="B127" s="51"/>
      <c r="C127" s="52" t="s">
        <v>182</v>
      </c>
      <c r="D127" s="52" t="s">
        <v>258</v>
      </c>
      <c r="E127" s="51">
        <v>1.2E-2</v>
      </c>
      <c r="F127" s="51">
        <v>3.0000000000000001E-3</v>
      </c>
      <c r="G127" s="51">
        <v>8.9999999999999993E-3</v>
      </c>
      <c r="H127" s="52" t="s">
        <v>669</v>
      </c>
      <c r="I127" s="52" t="s">
        <v>670</v>
      </c>
      <c r="J127" s="51" t="s">
        <v>663</v>
      </c>
    </row>
    <row r="128" spans="1:10" ht="56.25" x14ac:dyDescent="0.15">
      <c r="A128" s="51"/>
      <c r="B128" s="51" t="s">
        <v>277</v>
      </c>
      <c r="C128" s="52" t="s">
        <v>278</v>
      </c>
      <c r="D128" s="52" t="s">
        <v>258</v>
      </c>
      <c r="E128" s="51">
        <v>4.1000000000000002E-2</v>
      </c>
      <c r="F128" s="51">
        <v>3.2000000000000001E-2</v>
      </c>
      <c r="G128" s="51">
        <v>8.9999999999999993E-3</v>
      </c>
      <c r="H128" s="52" t="s">
        <v>671</v>
      </c>
      <c r="I128" s="52" t="s">
        <v>672</v>
      </c>
      <c r="J128" s="51" t="s">
        <v>663</v>
      </c>
    </row>
    <row r="129" spans="1:10" ht="22.5" x14ac:dyDescent="0.15">
      <c r="A129" s="51"/>
      <c r="B129" s="51"/>
      <c r="C129" s="52" t="s">
        <v>732</v>
      </c>
      <c r="D129" s="52" t="s">
        <v>258</v>
      </c>
      <c r="E129" s="51"/>
      <c r="F129" s="51"/>
      <c r="G129" s="51"/>
      <c r="H129" s="52" t="s">
        <v>733</v>
      </c>
      <c r="I129" s="52"/>
      <c r="J129" s="51" t="s">
        <v>663</v>
      </c>
    </row>
    <row r="130" spans="1:10" ht="67.5" x14ac:dyDescent="0.15">
      <c r="A130" s="51"/>
      <c r="B130" s="51"/>
      <c r="C130" s="52" t="s">
        <v>281</v>
      </c>
      <c r="D130" s="52" t="s">
        <v>258</v>
      </c>
      <c r="E130" s="51">
        <v>0.03</v>
      </c>
      <c r="F130" s="51">
        <v>2.3E-2</v>
      </c>
      <c r="G130" s="51">
        <v>7.0000000000000001E-3</v>
      </c>
      <c r="H130" s="52" t="s">
        <v>673</v>
      </c>
      <c r="I130" s="52" t="s">
        <v>674</v>
      </c>
      <c r="J130" s="51" t="s">
        <v>663</v>
      </c>
    </row>
    <row r="131" spans="1:10" ht="67.5" x14ac:dyDescent="0.15">
      <c r="A131" s="51"/>
      <c r="B131" s="51"/>
      <c r="C131" s="52" t="s">
        <v>283</v>
      </c>
      <c r="D131" s="52" t="s">
        <v>258</v>
      </c>
      <c r="E131" s="51">
        <v>2.1000000000000001E-2</v>
      </c>
      <c r="F131" s="51">
        <v>1.6E-2</v>
      </c>
      <c r="G131" s="51">
        <v>5.0000000000000001E-3</v>
      </c>
      <c r="H131" s="52" t="s">
        <v>673</v>
      </c>
      <c r="I131" s="52" t="s">
        <v>675</v>
      </c>
      <c r="J131" s="51" t="s">
        <v>663</v>
      </c>
    </row>
    <row r="132" spans="1:10" ht="33.75" x14ac:dyDescent="0.15">
      <c r="A132" s="51"/>
      <c r="B132" s="51" t="s">
        <v>287</v>
      </c>
      <c r="C132" s="52" t="s">
        <v>676</v>
      </c>
      <c r="D132" s="52" t="s">
        <v>258</v>
      </c>
      <c r="E132" s="51">
        <v>2.7E-2</v>
      </c>
      <c r="F132" s="51">
        <v>2.1999999999999999E-2</v>
      </c>
      <c r="G132" s="51">
        <v>5.0000000000000001E-3</v>
      </c>
      <c r="H132" s="52" t="s">
        <v>677</v>
      </c>
      <c r="I132" s="52" t="s">
        <v>678</v>
      </c>
      <c r="J132" s="51" t="s">
        <v>663</v>
      </c>
    </row>
    <row r="133" spans="1:10" ht="33.75" x14ac:dyDescent="0.15">
      <c r="A133" s="51"/>
      <c r="B133" s="51"/>
      <c r="C133" s="52" t="s">
        <v>679</v>
      </c>
      <c r="D133" s="52" t="s">
        <v>258</v>
      </c>
      <c r="E133" s="51">
        <v>2.1000000000000001E-2</v>
      </c>
      <c r="F133" s="51">
        <v>1.7000000000000001E-2</v>
      </c>
      <c r="G133" s="51">
        <v>4.0000000000000001E-3</v>
      </c>
      <c r="H133" s="52" t="s">
        <v>677</v>
      </c>
      <c r="I133" s="52" t="s">
        <v>678</v>
      </c>
      <c r="J133" s="51" t="s">
        <v>663</v>
      </c>
    </row>
    <row r="134" spans="1:10" ht="45" x14ac:dyDescent="0.15">
      <c r="A134" s="51"/>
      <c r="B134" s="51"/>
      <c r="C134" s="52" t="s">
        <v>680</v>
      </c>
      <c r="D134" s="52" t="s">
        <v>258</v>
      </c>
      <c r="E134" s="51">
        <v>1.4999999999999999E-2</v>
      </c>
      <c r="F134" s="51">
        <v>1.2E-2</v>
      </c>
      <c r="G134" s="51">
        <v>3.0000000000000001E-3</v>
      </c>
      <c r="H134" s="52" t="s">
        <v>681</v>
      </c>
      <c r="I134" s="52" t="s">
        <v>682</v>
      </c>
      <c r="J134" s="51" t="s">
        <v>663</v>
      </c>
    </row>
    <row r="135" spans="1:10" ht="56.25" x14ac:dyDescent="0.15">
      <c r="A135" s="51" t="s">
        <v>299</v>
      </c>
      <c r="B135" s="51" t="s">
        <v>256</v>
      </c>
      <c r="C135" s="52"/>
      <c r="D135" s="52" t="s">
        <v>258</v>
      </c>
      <c r="E135" s="51"/>
      <c r="F135" s="51"/>
      <c r="G135" s="51"/>
      <c r="H135" s="52" t="s">
        <v>734</v>
      </c>
      <c r="I135" s="52"/>
      <c r="J135" s="51" t="s">
        <v>663</v>
      </c>
    </row>
    <row r="136" spans="1:10" ht="22.5" x14ac:dyDescent="0.15">
      <c r="A136" s="51"/>
      <c r="B136" s="51" t="s">
        <v>261</v>
      </c>
      <c r="C136" s="52" t="s">
        <v>735</v>
      </c>
      <c r="D136" s="52" t="s">
        <v>258</v>
      </c>
      <c r="E136" s="51"/>
      <c r="F136" s="51"/>
      <c r="G136" s="51"/>
      <c r="H136" s="52" t="s">
        <v>733</v>
      </c>
      <c r="I136" s="52"/>
      <c r="J136" s="51" t="s">
        <v>663</v>
      </c>
    </row>
    <row r="137" spans="1:10" ht="22.5" x14ac:dyDescent="0.15">
      <c r="A137" s="51"/>
      <c r="B137" s="51"/>
      <c r="C137" s="52" t="s">
        <v>736</v>
      </c>
      <c r="D137" s="52" t="s">
        <v>258</v>
      </c>
      <c r="E137" s="51"/>
      <c r="F137" s="51"/>
      <c r="G137" s="51"/>
      <c r="H137" s="52" t="s">
        <v>733</v>
      </c>
      <c r="I137" s="52"/>
      <c r="J137" s="51" t="s">
        <v>663</v>
      </c>
    </row>
    <row r="138" spans="1:10" ht="22.5" x14ac:dyDescent="0.15">
      <c r="A138" s="51"/>
      <c r="B138" s="51"/>
      <c r="C138" s="52" t="s">
        <v>300</v>
      </c>
      <c r="D138" s="52" t="s">
        <v>258</v>
      </c>
      <c r="E138" s="51">
        <v>0.2</v>
      </c>
      <c r="F138" s="51">
        <v>0.155</v>
      </c>
      <c r="G138" s="51">
        <v>4.4999999999999998E-2</v>
      </c>
      <c r="H138" s="52" t="s">
        <v>683</v>
      </c>
      <c r="I138" s="52" t="s">
        <v>302</v>
      </c>
      <c r="J138" s="51" t="s">
        <v>663</v>
      </c>
    </row>
    <row r="139" spans="1:10" ht="45" x14ac:dyDescent="0.15">
      <c r="A139" s="51"/>
      <c r="B139" s="51"/>
      <c r="C139" s="52" t="s">
        <v>303</v>
      </c>
      <c r="D139" s="52" t="s">
        <v>258</v>
      </c>
      <c r="E139" s="51">
        <v>0.11700000000000001</v>
      </c>
      <c r="F139" s="51">
        <v>9.0999999999999998E-2</v>
      </c>
      <c r="G139" s="51">
        <v>2.5999999999999999E-2</v>
      </c>
      <c r="H139" s="52" t="s">
        <v>683</v>
      </c>
      <c r="I139" s="52" t="s">
        <v>304</v>
      </c>
      <c r="J139" s="51" t="s">
        <v>663</v>
      </c>
    </row>
    <row r="140" spans="1:10" ht="45" x14ac:dyDescent="0.15">
      <c r="A140" s="51"/>
      <c r="B140" s="51"/>
      <c r="C140" s="52" t="s">
        <v>305</v>
      </c>
      <c r="D140" s="52" t="s">
        <v>258</v>
      </c>
      <c r="E140" s="51">
        <v>0.10199999999999999</v>
      </c>
      <c r="F140" s="51">
        <v>0.08</v>
      </c>
      <c r="G140" s="51">
        <v>2.1999999999999999E-2</v>
      </c>
      <c r="H140" s="52" t="s">
        <v>683</v>
      </c>
      <c r="I140" s="52" t="s">
        <v>304</v>
      </c>
      <c r="J140" s="51" t="s">
        <v>663</v>
      </c>
    </row>
    <row r="141" spans="1:10" ht="22.5" x14ac:dyDescent="0.15">
      <c r="A141" s="51"/>
      <c r="B141" s="51"/>
      <c r="C141" s="52" t="s">
        <v>271</v>
      </c>
      <c r="D141" s="52" t="s">
        <v>258</v>
      </c>
      <c r="E141" s="51">
        <v>9.2999999999999999E-2</v>
      </c>
      <c r="F141" s="51">
        <v>7.2999999999999995E-2</v>
      </c>
      <c r="G141" s="51">
        <v>0.02</v>
      </c>
      <c r="H141" s="52" t="s">
        <v>683</v>
      </c>
      <c r="I141" s="52" t="s">
        <v>684</v>
      </c>
      <c r="J141" s="51" t="s">
        <v>663</v>
      </c>
    </row>
    <row r="142" spans="1:10" ht="22.5" x14ac:dyDescent="0.15">
      <c r="A142" s="51"/>
      <c r="B142" s="51" t="s">
        <v>222</v>
      </c>
      <c r="C142" s="52" t="s">
        <v>30</v>
      </c>
      <c r="D142" s="52" t="s">
        <v>258</v>
      </c>
      <c r="E142" s="51">
        <v>0.03</v>
      </c>
      <c r="F142" s="51">
        <v>2.3E-2</v>
      </c>
      <c r="G142" s="51">
        <v>7.0000000000000001E-3</v>
      </c>
      <c r="H142" s="52" t="s">
        <v>685</v>
      </c>
      <c r="I142" s="52" t="s">
        <v>686</v>
      </c>
      <c r="J142" s="51" t="s">
        <v>663</v>
      </c>
    </row>
    <row r="143" spans="1:10" ht="22.5" x14ac:dyDescent="0.15">
      <c r="A143" s="51"/>
      <c r="B143" s="51"/>
      <c r="C143" s="52" t="s">
        <v>226</v>
      </c>
      <c r="D143" s="52" t="s">
        <v>258</v>
      </c>
      <c r="E143" s="51">
        <v>1.6E-2</v>
      </c>
      <c r="F143" s="51">
        <v>0</v>
      </c>
      <c r="G143" s="51">
        <v>1.6E-2</v>
      </c>
      <c r="H143" s="52" t="s">
        <v>685</v>
      </c>
      <c r="I143" s="52" t="s">
        <v>686</v>
      </c>
      <c r="J143" s="51" t="s">
        <v>663</v>
      </c>
    </row>
    <row r="144" spans="1:10" ht="33.75" x14ac:dyDescent="0.15">
      <c r="A144" s="51"/>
      <c r="B144" s="51"/>
      <c r="C144" s="52" t="s">
        <v>182</v>
      </c>
      <c r="D144" s="52" t="s">
        <v>258</v>
      </c>
      <c r="E144" s="51">
        <v>1.9E-2</v>
      </c>
      <c r="F144" s="51">
        <v>5.0000000000000001E-3</v>
      </c>
      <c r="G144" s="51">
        <v>1.4E-2</v>
      </c>
      <c r="H144" s="52" t="s">
        <v>669</v>
      </c>
      <c r="I144" s="52" t="s">
        <v>687</v>
      </c>
      <c r="J144" s="51" t="s">
        <v>663</v>
      </c>
    </row>
    <row r="145" spans="1:10" ht="33.75" x14ac:dyDescent="0.15">
      <c r="A145" s="51"/>
      <c r="B145" s="51" t="s">
        <v>277</v>
      </c>
      <c r="C145" s="52" t="s">
        <v>311</v>
      </c>
      <c r="D145" s="52" t="s">
        <v>258</v>
      </c>
      <c r="E145" s="51">
        <v>4.4999999999999998E-2</v>
      </c>
      <c r="F145" s="51">
        <v>3.5000000000000003E-2</v>
      </c>
      <c r="G145" s="51">
        <v>0.01</v>
      </c>
      <c r="H145" s="52" t="s">
        <v>688</v>
      </c>
      <c r="I145" s="52" t="s">
        <v>689</v>
      </c>
      <c r="J145" s="51" t="s">
        <v>663</v>
      </c>
    </row>
    <row r="146" spans="1:10" ht="45" x14ac:dyDescent="0.15">
      <c r="A146" s="51"/>
      <c r="B146" s="51"/>
      <c r="C146" s="52" t="s">
        <v>315</v>
      </c>
      <c r="D146" s="52" t="s">
        <v>690</v>
      </c>
      <c r="E146" s="51">
        <v>4.3999999999999997E-2</v>
      </c>
      <c r="F146" s="51">
        <v>3.4000000000000002E-2</v>
      </c>
      <c r="G146" s="51">
        <v>0.01</v>
      </c>
      <c r="H146" s="52" t="s">
        <v>688</v>
      </c>
      <c r="I146" s="52" t="s">
        <v>691</v>
      </c>
      <c r="J146" s="51" t="s">
        <v>663</v>
      </c>
    </row>
    <row r="147" spans="1:10" ht="33.75" x14ac:dyDescent="0.15">
      <c r="A147" s="51"/>
      <c r="B147" s="51"/>
      <c r="C147" s="52" t="s">
        <v>317</v>
      </c>
      <c r="D147" s="52" t="s">
        <v>258</v>
      </c>
      <c r="E147" s="51">
        <v>2.4E-2</v>
      </c>
      <c r="F147" s="51">
        <v>1.7999999999999999E-2</v>
      </c>
      <c r="G147" s="51">
        <v>6.0000000000000001E-3</v>
      </c>
      <c r="H147" s="52" t="s">
        <v>688</v>
      </c>
      <c r="I147" s="52" t="s">
        <v>691</v>
      </c>
      <c r="J147" s="51" t="s">
        <v>663</v>
      </c>
    </row>
    <row r="148" spans="1:10" ht="33.75" x14ac:dyDescent="0.15">
      <c r="A148" s="51"/>
      <c r="B148" s="51"/>
      <c r="C148" s="52" t="s">
        <v>318</v>
      </c>
      <c r="D148" s="52" t="s">
        <v>258</v>
      </c>
      <c r="E148" s="51">
        <v>1.7000000000000001E-2</v>
      </c>
      <c r="F148" s="51">
        <v>1.2999999999999999E-2</v>
      </c>
      <c r="G148" s="51">
        <v>4.0000000000000001E-3</v>
      </c>
      <c r="H148" s="52" t="s">
        <v>688</v>
      </c>
      <c r="I148" s="52" t="s">
        <v>691</v>
      </c>
      <c r="J148" s="51" t="s">
        <v>663</v>
      </c>
    </row>
    <row r="149" spans="1:10" ht="33.75" x14ac:dyDescent="0.15">
      <c r="A149" s="51"/>
      <c r="B149" s="51"/>
      <c r="C149" s="52" t="s">
        <v>182</v>
      </c>
      <c r="D149" s="52" t="s">
        <v>258</v>
      </c>
      <c r="E149" s="51">
        <v>1.9E-2</v>
      </c>
      <c r="F149" s="51">
        <v>5.0000000000000001E-3</v>
      </c>
      <c r="G149" s="51">
        <v>1.4E-2</v>
      </c>
      <c r="H149" s="52" t="s">
        <v>669</v>
      </c>
      <c r="I149" s="52" t="s">
        <v>687</v>
      </c>
      <c r="J149" s="51" t="s">
        <v>663</v>
      </c>
    </row>
    <row r="150" spans="1:10" ht="22.5" x14ac:dyDescent="0.15">
      <c r="A150" s="51"/>
      <c r="B150" s="51" t="s">
        <v>287</v>
      </c>
      <c r="C150" s="52" t="s">
        <v>737</v>
      </c>
      <c r="D150" s="52" t="s">
        <v>258</v>
      </c>
      <c r="E150" s="51"/>
      <c r="F150" s="51"/>
      <c r="G150" s="51"/>
      <c r="H150" s="52" t="s">
        <v>733</v>
      </c>
      <c r="I150" s="52"/>
      <c r="J150" s="51" t="s">
        <v>663</v>
      </c>
    </row>
    <row r="151" spans="1:10" ht="33.75" x14ac:dyDescent="0.15">
      <c r="A151" s="51"/>
      <c r="B151" s="51"/>
      <c r="C151" s="52" t="s">
        <v>692</v>
      </c>
      <c r="D151" s="52" t="s">
        <v>258</v>
      </c>
      <c r="E151" s="51">
        <v>3.5000000000000003E-2</v>
      </c>
      <c r="F151" s="51">
        <v>2.7E-2</v>
      </c>
      <c r="G151" s="51">
        <v>8.0000000000000002E-3</v>
      </c>
      <c r="H151" s="52" t="s">
        <v>693</v>
      </c>
      <c r="I151" s="52" t="s">
        <v>694</v>
      </c>
      <c r="J151" s="51" t="s">
        <v>663</v>
      </c>
    </row>
    <row r="152" spans="1:10" ht="45" x14ac:dyDescent="0.15">
      <c r="A152" s="51"/>
      <c r="B152" s="51"/>
      <c r="C152" s="52" t="s">
        <v>695</v>
      </c>
      <c r="D152" s="52" t="s">
        <v>258</v>
      </c>
      <c r="E152" s="51">
        <v>2.1000000000000001E-2</v>
      </c>
      <c r="F152" s="51">
        <v>1.6E-2</v>
      </c>
      <c r="G152" s="51">
        <v>5.0000000000000001E-3</v>
      </c>
      <c r="H152" s="52" t="s">
        <v>693</v>
      </c>
      <c r="I152" s="52" t="s">
        <v>696</v>
      </c>
      <c r="J152" s="51" t="s">
        <v>663</v>
      </c>
    </row>
    <row r="153" spans="1:10" ht="45" x14ac:dyDescent="0.15">
      <c r="A153" s="51"/>
      <c r="B153" s="51"/>
      <c r="C153" s="52" t="s">
        <v>697</v>
      </c>
      <c r="D153" s="52" t="s">
        <v>258</v>
      </c>
      <c r="E153" s="51">
        <v>1.4999999999999999E-2</v>
      </c>
      <c r="F153" s="51">
        <v>1.2E-2</v>
      </c>
      <c r="G153" s="51">
        <v>3.0000000000000001E-3</v>
      </c>
      <c r="H153" s="52" t="s">
        <v>693</v>
      </c>
      <c r="I153" s="52" t="s">
        <v>694</v>
      </c>
      <c r="J153" s="51" t="s">
        <v>663</v>
      </c>
    </row>
    <row r="154" spans="1:10" x14ac:dyDescent="0.15">
      <c r="A154" s="51"/>
      <c r="B154" s="51"/>
      <c r="C154" s="52"/>
      <c r="D154" s="52"/>
      <c r="E154" s="51"/>
      <c r="F154" s="51"/>
      <c r="G154" s="51"/>
      <c r="H154" s="52"/>
      <c r="I154" s="52"/>
      <c r="J154" s="51"/>
    </row>
    <row r="155" spans="1:10" ht="78.75" x14ac:dyDescent="0.15">
      <c r="A155" s="50" t="s">
        <v>698</v>
      </c>
      <c r="B155" s="51" t="s">
        <v>333</v>
      </c>
      <c r="C155" s="52"/>
      <c r="D155" s="52" t="s">
        <v>40</v>
      </c>
      <c r="E155" s="51">
        <v>1810</v>
      </c>
      <c r="F155" s="51"/>
      <c r="G155" s="51"/>
      <c r="H155" s="52" t="s">
        <v>327</v>
      </c>
      <c r="I155" s="52" t="s">
        <v>699</v>
      </c>
      <c r="J155" s="51" t="s">
        <v>67</v>
      </c>
    </row>
    <row r="156" spans="1:10" ht="78.75" x14ac:dyDescent="0.15">
      <c r="A156" s="51"/>
      <c r="B156" s="51" t="s">
        <v>337</v>
      </c>
      <c r="C156" s="52"/>
      <c r="D156" s="52" t="s">
        <v>40</v>
      </c>
      <c r="E156" s="51">
        <v>1430</v>
      </c>
      <c r="F156" s="51"/>
      <c r="G156" s="51"/>
      <c r="H156" s="52" t="s">
        <v>327</v>
      </c>
      <c r="I156" s="52" t="s">
        <v>699</v>
      </c>
      <c r="J156" s="51" t="s">
        <v>67</v>
      </c>
    </row>
    <row r="157" spans="1:10" ht="78.75" x14ac:dyDescent="0.15">
      <c r="A157" s="51"/>
      <c r="B157" s="51" t="s">
        <v>336</v>
      </c>
      <c r="C157" s="52"/>
      <c r="D157" s="52" t="s">
        <v>40</v>
      </c>
      <c r="E157" s="51">
        <v>3500</v>
      </c>
      <c r="F157" s="51"/>
      <c r="G157" s="51"/>
      <c r="H157" s="52" t="s">
        <v>327</v>
      </c>
      <c r="I157" s="52" t="s">
        <v>699</v>
      </c>
      <c r="J157" s="51" t="s">
        <v>67</v>
      </c>
    </row>
    <row r="158" spans="1:10" ht="78.75" x14ac:dyDescent="0.15">
      <c r="A158" s="51"/>
      <c r="B158" s="51" t="s">
        <v>338</v>
      </c>
      <c r="C158" s="52"/>
      <c r="D158" s="52" t="s">
        <v>40</v>
      </c>
      <c r="E158" s="51">
        <v>4470</v>
      </c>
      <c r="F158" s="51"/>
      <c r="G158" s="51"/>
      <c r="H158" s="52" t="s">
        <v>327</v>
      </c>
      <c r="I158" s="52" t="s">
        <v>699</v>
      </c>
      <c r="J158" s="51" t="s">
        <v>67</v>
      </c>
    </row>
    <row r="159" spans="1:10" ht="78.75" x14ac:dyDescent="0.15">
      <c r="A159" s="51"/>
      <c r="B159" s="51" t="s">
        <v>335</v>
      </c>
      <c r="C159" s="52"/>
      <c r="D159" s="52" t="s">
        <v>40</v>
      </c>
      <c r="E159" s="51">
        <v>675</v>
      </c>
      <c r="F159" s="51"/>
      <c r="G159" s="51"/>
      <c r="H159" s="52" t="s">
        <v>327</v>
      </c>
      <c r="I159" s="52" t="s">
        <v>699</v>
      </c>
      <c r="J159" s="51" t="s">
        <v>67</v>
      </c>
    </row>
    <row r="160" spans="1:10" ht="78.75" x14ac:dyDescent="0.15">
      <c r="A160" s="51"/>
      <c r="B160" s="51" t="s">
        <v>342</v>
      </c>
      <c r="C160" s="52" t="s">
        <v>343</v>
      </c>
      <c r="D160" s="52" t="s">
        <v>40</v>
      </c>
      <c r="E160" s="51">
        <v>3922</v>
      </c>
      <c r="F160" s="51"/>
      <c r="G160" s="51"/>
      <c r="H160" s="52" t="s">
        <v>327</v>
      </c>
      <c r="I160" s="52" t="s">
        <v>699</v>
      </c>
      <c r="J160" s="51" t="s">
        <v>67</v>
      </c>
    </row>
    <row r="161" spans="1:10" ht="78.75" x14ac:dyDescent="0.15">
      <c r="A161" s="51"/>
      <c r="B161" s="51" t="s">
        <v>369</v>
      </c>
      <c r="C161" s="52" t="s">
        <v>370</v>
      </c>
      <c r="D161" s="52" t="s">
        <v>40</v>
      </c>
      <c r="E161" s="51">
        <v>3985</v>
      </c>
      <c r="F161" s="51"/>
      <c r="G161" s="51"/>
      <c r="H161" s="52" t="s">
        <v>327</v>
      </c>
      <c r="I161" s="52" t="s">
        <v>699</v>
      </c>
      <c r="J161" s="51" t="s">
        <v>67</v>
      </c>
    </row>
    <row r="162" spans="1:10" ht="78.75" x14ac:dyDescent="0.15">
      <c r="A162" s="51"/>
      <c r="B162" s="51" t="s">
        <v>347</v>
      </c>
      <c r="C162" s="52" t="s">
        <v>348</v>
      </c>
      <c r="D162" s="52" t="s">
        <v>40</v>
      </c>
      <c r="E162" s="51">
        <v>1774</v>
      </c>
      <c r="F162" s="51"/>
      <c r="G162" s="51"/>
      <c r="H162" s="52" t="s">
        <v>327</v>
      </c>
      <c r="I162" s="52" t="s">
        <v>699</v>
      </c>
      <c r="J162" s="51" t="s">
        <v>67</v>
      </c>
    </row>
    <row r="163" spans="1:10" ht="78.75" x14ac:dyDescent="0.15">
      <c r="A163" s="51"/>
      <c r="B163" s="51" t="s">
        <v>351</v>
      </c>
      <c r="C163" s="52" t="s">
        <v>352</v>
      </c>
      <c r="D163" s="52" t="s">
        <v>40</v>
      </c>
      <c r="E163" s="51">
        <v>2088</v>
      </c>
      <c r="F163" s="51"/>
      <c r="G163" s="51"/>
      <c r="H163" s="52" t="s">
        <v>327</v>
      </c>
      <c r="I163" s="52" t="s">
        <v>699</v>
      </c>
      <c r="J163" s="51" t="s">
        <v>67</v>
      </c>
    </row>
    <row r="164" spans="1:10" ht="78.75" x14ac:dyDescent="0.15">
      <c r="A164" s="51"/>
      <c r="B164" s="51" t="s">
        <v>355</v>
      </c>
      <c r="C164" s="52" t="s">
        <v>356</v>
      </c>
      <c r="D164" s="52" t="s">
        <v>40</v>
      </c>
      <c r="E164" s="51">
        <v>2729</v>
      </c>
      <c r="F164" s="51"/>
      <c r="G164" s="51"/>
      <c r="H164" s="52" t="s">
        <v>327</v>
      </c>
      <c r="I164" s="52" t="s">
        <v>699</v>
      </c>
      <c r="J164" s="51" t="s">
        <v>67</v>
      </c>
    </row>
    <row r="166" spans="1:10" customFormat="1" x14ac:dyDescent="0.15">
      <c r="A166" t="s">
        <v>391</v>
      </c>
      <c r="B166" s="1"/>
      <c r="C166" s="1"/>
      <c r="D166" s="1"/>
      <c r="H166" s="1"/>
      <c r="I166" s="1"/>
    </row>
    <row r="167" spans="1:10" s="29" customFormat="1" ht="399" customHeight="1" x14ac:dyDescent="0.15">
      <c r="A167" s="214" t="s">
        <v>779</v>
      </c>
      <c r="B167" s="215"/>
      <c r="C167" s="215"/>
      <c r="D167" s="215"/>
      <c r="E167" s="215"/>
      <c r="F167" s="215"/>
      <c r="G167" s="215"/>
      <c r="H167" s="215"/>
      <c r="I167" s="215"/>
      <c r="J167" s="216"/>
    </row>
    <row r="168" spans="1:10" customFormat="1" ht="85.5" customHeight="1" x14ac:dyDescent="0.15">
      <c r="A168" s="223" t="s">
        <v>739</v>
      </c>
      <c r="B168" s="224"/>
      <c r="C168" s="224"/>
      <c r="D168" s="224"/>
      <c r="E168" s="224"/>
      <c r="F168" s="224"/>
      <c r="G168" s="224"/>
      <c r="H168" s="224"/>
      <c r="I168" s="224"/>
      <c r="J168" s="225"/>
    </row>
  </sheetData>
  <mergeCells count="8">
    <mergeCell ref="B66:C66"/>
    <mergeCell ref="A3:J3"/>
    <mergeCell ref="A4:J4"/>
    <mergeCell ref="A167:J167"/>
    <mergeCell ref="A168:J168"/>
    <mergeCell ref="B70:C70"/>
    <mergeCell ref="B73:C73"/>
    <mergeCell ref="B74:C74"/>
  </mergeCells>
  <pageMargins left="0.70866141732283472" right="0.70866141732283472" top="0.74803149606299213" bottom="0.74803149606299213" header="0.31496062992125984" footer="0.31496062992125984"/>
  <pageSetup paperSize="9" scale="53" fitToHeight="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Extern_x0020_gedeeld_x003f_ xmlns="45b0fde6-3671-446b-8026-4c0d418a39e7">onbekend</Extern_x0020_gedeeld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9" ma:contentTypeDescription="Een nieuw document maken." ma:contentTypeScope="" ma:versionID="a6930ab8b86b57445baeca1e0fa918b3">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14c54e44565a8dd4717a4ea9e4f43a27"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element ref="ns3:Extern_x0020_gedeel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Extern_x0020_gedeeld_x003f_" ma:index="24" nillable="true" ma:displayName="Extern gedeeld?" ma:default="onbekend" ma:format="Dropdown" ma:internalName="Extern_x0020_gedeeld_x003f_">
      <xsd:simpleType>
        <xsd:restriction base="dms:Choice">
          <xsd:enumeration value="ja"/>
          <xsd:enumeration value="nee"/>
          <xsd:enumeration value="onbeken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B4EC9-8A4C-4833-9898-13C52F736CCD}">
  <ds:schemaRefs>
    <ds:schemaRef ds:uri="http://schemas.microsoft.com/sharepoint/v3/contenttype/forms"/>
  </ds:schemaRefs>
</ds:datastoreItem>
</file>

<file path=customXml/itemProps2.xml><?xml version="1.0" encoding="utf-8"?>
<ds:datastoreItem xmlns:ds="http://schemas.openxmlformats.org/officeDocument/2006/customXml" ds:itemID="{CC9644D5-8B30-4E09-8641-DCCB8CD3DA4F}">
  <ds:schemaRefs>
    <ds:schemaRef ds:uri="http://schemas.microsoft.com/office/2006/metadata/properties"/>
    <ds:schemaRef ds:uri="http://schemas.microsoft.com/office/infopath/2007/PartnerControls"/>
    <ds:schemaRef ds:uri="7ddfc4a7-2327-4f2d-b29d-dda666fbba38"/>
    <ds:schemaRef ds:uri="45b0fde6-3671-446b-8026-4c0d418a39e7"/>
    <ds:schemaRef ds:uri="1cfc2e38-97d9-44e3-980e-9b49f7848505"/>
    <ds:schemaRef ds:uri="bda96d4e-a964-4e31-9f35-412e958e174b"/>
  </ds:schemaRefs>
</ds:datastoreItem>
</file>

<file path=customXml/itemProps3.xml><?xml version="1.0" encoding="utf-8"?>
<ds:datastoreItem xmlns:ds="http://schemas.openxmlformats.org/officeDocument/2006/customXml" ds:itemID="{4F2BE003-6075-4464-A528-EB13DF76D8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19</vt:i4>
      </vt:variant>
    </vt:vector>
  </HeadingPairs>
  <TitlesOfParts>
    <vt:vector size="30" baseType="lpstr">
      <vt:lpstr>CO2emissiefactoren 2025</vt:lpstr>
      <vt:lpstr>co2emissiefactoren 2024</vt:lpstr>
      <vt:lpstr>co2emissiefactoren 2023</vt:lpstr>
      <vt:lpstr>co2emissiefactoren 2022</vt:lpstr>
      <vt:lpstr>co2emissiefactoren 2021</vt:lpstr>
      <vt:lpstr>co2emissiefactoren 2020</vt:lpstr>
      <vt:lpstr>co2emissiefactoren 2019</vt:lpstr>
      <vt:lpstr>co2emissiefactoren 2018</vt:lpstr>
      <vt:lpstr>co2emissiefactoren 2017</vt:lpstr>
      <vt:lpstr>co2emissiefactoren 2016</vt:lpstr>
      <vt:lpstr>co2emissiefactoren 2015</vt:lpstr>
      <vt:lpstr>'co2emissiefactoren 2017'!Afdrukbereik</vt:lpstr>
      <vt:lpstr>'co2emissiefactoren 2018'!Afdrukbereik</vt:lpstr>
      <vt:lpstr>'co2emissiefactoren 2019'!Afdrukbereik</vt:lpstr>
      <vt:lpstr>'co2emissiefactoren 2020'!Afdrukbereik</vt:lpstr>
      <vt:lpstr>'co2emissiefactoren 2022'!Afdrukbereik</vt:lpstr>
      <vt:lpstr>'co2emissiefactoren 2023'!Afdrukbereik</vt:lpstr>
      <vt:lpstr>'co2emissiefactoren 2024'!Afdrukbereik</vt:lpstr>
      <vt:lpstr>'CO2emissiefactoren 2025'!Afdrukbereik</vt:lpstr>
      <vt:lpstr>'co2emissiefactoren 2015'!Afdruktitels</vt:lpstr>
      <vt:lpstr>'co2emissiefactoren 2016'!Afdruktitels</vt:lpstr>
      <vt:lpstr>'co2emissiefactoren 2017'!Afdruktitels</vt:lpstr>
      <vt:lpstr>'co2emissiefactoren 2018'!Afdruktitels</vt:lpstr>
      <vt:lpstr>'co2emissiefactoren 2019'!Afdruktitels</vt:lpstr>
      <vt:lpstr>'co2emissiefactoren 2020'!Afdruktitels</vt:lpstr>
      <vt:lpstr>'co2emissiefactoren 2021'!Afdruktitels</vt:lpstr>
      <vt:lpstr>'co2emissiefactoren 2022'!Afdruktitels</vt:lpstr>
      <vt:lpstr>'co2emissiefactoren 2023'!Afdruktitels</vt:lpstr>
      <vt:lpstr>'co2emissiefactoren 2024'!Afdruktitels</vt:lpstr>
      <vt:lpstr>'CO2emissiefactoren 2025'!Afdruktitels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Lubach, Simon (WVL)</dc:creator>
  <cp:keywords/>
  <dc:description/>
  <cp:lastModifiedBy>Marc Herberigs (Stimular)</cp:lastModifiedBy>
  <cp:revision/>
  <cp:lastPrinted>2024-02-15T15:47:15Z</cp:lastPrinted>
  <dcterms:created xsi:type="dcterms:W3CDTF">2018-12-21T09:51:31Z</dcterms:created>
  <dcterms:modified xsi:type="dcterms:W3CDTF">2025-12-03T13:55:56Z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MediaServiceImageTags">
    <vt:lpwstr/>
  </property>
</Properties>
</file>