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https://stimular-my.sharepoint.com/personal/m_herberigs_stimular_nl/Documents/Bureaublad/"/>
    </mc:Choice>
  </mc:AlternateContent>
  <xr:revisionPtr revIDLastSave="0" documentId="8_{52B972FC-F7D3-46F1-9AC0-13D398854307}" xr6:coauthVersionLast="47" xr6:coauthVersionMax="47" xr10:uidLastSave="{00000000-0000-0000-0000-000000000000}"/>
  <bookViews>
    <workbookView xWindow="-110" yWindow="-110" windowWidth="19420" windowHeight="10420" tabRatio="909" xr2:uid="{00000000-000D-0000-FFFF-FFFF00000000}"/>
  </bookViews>
  <sheets>
    <sheet name="CO2emissiefactoren 2025" sheetId="14" r:id="rId1"/>
    <sheet name="co2emissiefactoren 2024" sheetId="13" r:id="rId2"/>
    <sheet name="co2emissiefactoren 2023" sheetId="12" r:id="rId3"/>
    <sheet name="co2emissiefactoren 2022" sheetId="9" r:id="rId4"/>
    <sheet name="co2emissiefactoren 2021" sheetId="8" r:id="rId5"/>
    <sheet name="co2emissiefactoren 2020" sheetId="7" r:id="rId6"/>
    <sheet name="co2emissiefactoren 2019" sheetId="6" r:id="rId7"/>
    <sheet name="co2emissiefactoren 2018" sheetId="1" r:id="rId8"/>
    <sheet name="co2emissiefactoren 2017" sheetId="2" r:id="rId9"/>
    <sheet name="co2emissiefactoren 2016" sheetId="5" r:id="rId10"/>
    <sheet name="co2emissiefactoren 2015" sheetId="4" r:id="rId11"/>
  </sheets>
  <definedNames>
    <definedName name="_xlnm.Print_Area" localSheetId="8">'co2emissiefactoren 2017'!$A$1:$J$168</definedName>
    <definedName name="_xlnm.Print_Area" localSheetId="7">'co2emissiefactoren 2018'!$A:$J</definedName>
    <definedName name="_xlnm.Print_Area" localSheetId="6">'co2emissiefactoren 2019'!$A$1:$J$183</definedName>
    <definedName name="_xlnm.Print_Area" localSheetId="5">'co2emissiefactoren 2020'!$A$1:$K$182</definedName>
    <definedName name="_xlnm.Print_Area" localSheetId="3">'co2emissiefactoren 2022'!$A$1:$J$191</definedName>
    <definedName name="_xlnm.Print_Area" localSheetId="2">'co2emissiefactoren 2023'!$A$1:$J$210</definedName>
    <definedName name="_xlnm.Print_Area" localSheetId="1">'co2emissiefactoren 2024'!$A$1:$J$209</definedName>
    <definedName name="_xlnm.Print_Area" localSheetId="0">'CO2emissiefactoren 2025'!$A$1:$K$212</definedName>
    <definedName name="_xlnm.Print_Titles" localSheetId="10">'co2emissiefactoren 2015'!$1:$3</definedName>
    <definedName name="_xlnm.Print_Titles" localSheetId="9">'co2emissiefactoren 2016'!$1:$3</definedName>
    <definedName name="_xlnm.Print_Titles" localSheetId="8">'co2emissiefactoren 2017'!$1:$3</definedName>
    <definedName name="_xlnm.Print_Titles" localSheetId="7">'co2emissiefactoren 2018'!$1:$3</definedName>
    <definedName name="_xlnm.Print_Titles" localSheetId="6">'co2emissiefactoren 2019'!$1:$3</definedName>
    <definedName name="_xlnm.Print_Titles" localSheetId="5">'co2emissiefactoren 2020'!$1:$3</definedName>
    <definedName name="_xlnm.Print_Titles" localSheetId="4">'co2emissiefactoren 2021'!$1:$3</definedName>
    <definedName name="_xlnm.Print_Titles" localSheetId="3">'co2emissiefactoren 2022'!$1:$3</definedName>
    <definedName name="_xlnm.Print_Titles" localSheetId="2">'co2emissiefactoren 2023'!$1:$3</definedName>
    <definedName name="_xlnm.Print_Titles" localSheetId="1">'co2emissiefactoren 2024'!$1:$3</definedName>
    <definedName name="_xlnm.Print_Titles" localSheetId="0">'CO2emissiefactoren 2025'!$1:$3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73" i="7" l="1"/>
  <c r="M174" i="7"/>
  <c r="M175" i="7"/>
  <c r="E73" i="14"/>
  <c r="E69" i="14"/>
  <c r="E68" i="14"/>
  <c r="E54" i="14"/>
  <c r="E53" i="14"/>
  <c r="M40" i="14"/>
  <c r="E73" i="13" l="1"/>
  <c r="E69" i="13"/>
  <c r="E68" i="13"/>
  <c r="E54" i="13"/>
  <c r="E53" i="13"/>
  <c r="E75" i="13"/>
  <c r="L40" i="13"/>
  <c r="E76" i="12"/>
  <c r="L54" i="12"/>
  <c r="L48" i="12"/>
  <c r="L42" i="12"/>
  <c r="L41" i="12"/>
  <c r="L47" i="9" l="1"/>
  <c r="L41" i="9"/>
  <c r="L40" i="9"/>
  <c r="L53" i="9"/>
  <c r="E66" i="2" l="1"/>
  <c r="E62" i="2"/>
  <c r="E61" i="2"/>
  <c r="F78" i="5"/>
  <c r="F77" i="5" s="1"/>
  <c r="F83" i="5"/>
  <c r="F84" i="5" s="1"/>
  <c r="F87" i="5"/>
  <c r="F88" i="5" s="1"/>
  <c r="F76" i="5"/>
  <c r="G78" i="5"/>
  <c r="E78" i="5" s="1"/>
  <c r="G83" i="5"/>
  <c r="G82" i="5" s="1"/>
  <c r="G87" i="5"/>
  <c r="G88" i="5" s="1"/>
  <c r="G116" i="5"/>
  <c r="G115" i="5"/>
  <c r="G114" i="5"/>
  <c r="E61" i="5"/>
  <c r="G113" i="5"/>
  <c r="E113" i="5" s="1"/>
  <c r="G112" i="5"/>
  <c r="E112" i="5" s="1"/>
  <c r="G111" i="5"/>
  <c r="E111" i="5" s="1"/>
  <c r="E110" i="5"/>
  <c r="E109" i="5"/>
  <c r="E108" i="5"/>
  <c r="E107" i="5"/>
  <c r="E106" i="5"/>
  <c r="E105" i="5"/>
  <c r="E104" i="5"/>
  <c r="G103" i="5"/>
  <c r="E102" i="5"/>
  <c r="F102" i="5"/>
  <c r="G102" i="5"/>
  <c r="E101" i="5"/>
  <c r="G101" i="5"/>
  <c r="G98" i="5"/>
  <c r="G99" i="5" s="1"/>
  <c r="G100" i="5"/>
  <c r="F98" i="5"/>
  <c r="F100" i="5" s="1"/>
  <c r="G97" i="5"/>
  <c r="E97" i="5" s="1"/>
  <c r="E96" i="5"/>
  <c r="G95" i="5"/>
  <c r="F95" i="5"/>
  <c r="G94" i="5"/>
  <c r="F94" i="5"/>
  <c r="E94" i="5"/>
  <c r="G93" i="5"/>
  <c r="F93" i="5"/>
  <c r="E93" i="5" s="1"/>
  <c r="G92" i="5"/>
  <c r="F92" i="5"/>
  <c r="E92" i="5" s="1"/>
  <c r="G90" i="5"/>
  <c r="G89" i="5" s="1"/>
  <c r="G91" i="5"/>
  <c r="F90" i="5"/>
  <c r="F91" i="5" s="1"/>
  <c r="F89" i="5"/>
  <c r="G85" i="5"/>
  <c r="F85" i="5"/>
  <c r="G81" i="5"/>
  <c r="F81" i="5"/>
  <c r="E81" i="5" s="1"/>
  <c r="G80" i="5"/>
  <c r="F80" i="5"/>
  <c r="E80" i="5"/>
  <c r="F79" i="5"/>
  <c r="E66" i="5"/>
  <c r="E62" i="5"/>
  <c r="E58" i="5"/>
  <c r="E56" i="5"/>
  <c r="G55" i="5"/>
  <c r="F55" i="5"/>
  <c r="E55" i="5" s="1"/>
  <c r="G28" i="5"/>
  <c r="G27" i="5"/>
  <c r="G26" i="5"/>
  <c r="E25" i="5"/>
  <c r="G24" i="5"/>
  <c r="E23" i="5"/>
  <c r="G22" i="5"/>
  <c r="G21" i="5"/>
  <c r="G20" i="5"/>
  <c r="E19" i="5"/>
  <c r="E18" i="5"/>
  <c r="G17" i="5"/>
  <c r="E16" i="5"/>
  <c r="G15" i="5"/>
  <c r="G14" i="5"/>
  <c r="E13" i="5"/>
  <c r="G9" i="5"/>
  <c r="E8" i="5"/>
  <c r="G7" i="5"/>
  <c r="G6" i="5"/>
  <c r="E5" i="5"/>
  <c r="G114" i="4"/>
  <c r="G113" i="4"/>
  <c r="G112" i="4"/>
  <c r="E61" i="4"/>
  <c r="G111" i="4" s="1"/>
  <c r="E111" i="4" s="1"/>
  <c r="G110" i="4"/>
  <c r="E110" i="4" s="1"/>
  <c r="G109" i="4"/>
  <c r="E109" i="4"/>
  <c r="E108" i="4"/>
  <c r="E107" i="4"/>
  <c r="E106" i="4"/>
  <c r="E105" i="4"/>
  <c r="E104" i="4"/>
  <c r="E103" i="4"/>
  <c r="E102" i="4"/>
  <c r="G101" i="4"/>
  <c r="E100" i="4"/>
  <c r="F100" i="4"/>
  <c r="E99" i="4"/>
  <c r="G99" i="4" s="1"/>
  <c r="G96" i="4"/>
  <c r="G97" i="4" s="1"/>
  <c r="F96" i="4"/>
  <c r="F98" i="4" s="1"/>
  <c r="E94" i="4"/>
  <c r="G93" i="4"/>
  <c r="F93" i="4"/>
  <c r="E93" i="4"/>
  <c r="G92" i="4"/>
  <c r="F92" i="4"/>
  <c r="G91" i="4"/>
  <c r="F91" i="4"/>
  <c r="E91" i="4" s="1"/>
  <c r="G90" i="4"/>
  <c r="F90" i="4"/>
  <c r="E90" i="4" s="1"/>
  <c r="G88" i="4"/>
  <c r="G87" i="4" s="1"/>
  <c r="F88" i="4"/>
  <c r="F89" i="4" s="1"/>
  <c r="G85" i="4"/>
  <c r="G86" i="4"/>
  <c r="F85" i="4"/>
  <c r="F86" i="4" s="1"/>
  <c r="E86" i="4" s="1"/>
  <c r="F84" i="4"/>
  <c r="G83" i="4"/>
  <c r="F83" i="4"/>
  <c r="G81" i="4"/>
  <c r="G80" i="4" s="1"/>
  <c r="G82" i="4"/>
  <c r="F81" i="4"/>
  <c r="E81" i="4" s="1"/>
  <c r="F82" i="4"/>
  <c r="E82" i="4" s="1"/>
  <c r="G79" i="4"/>
  <c r="F79" i="4"/>
  <c r="E79" i="4" s="1"/>
  <c r="G78" i="4"/>
  <c r="F78" i="4"/>
  <c r="E78" i="4" s="1"/>
  <c r="G76" i="4"/>
  <c r="G77" i="4" s="1"/>
  <c r="F76" i="4"/>
  <c r="F75" i="4" s="1"/>
  <c r="E66" i="4"/>
  <c r="E62" i="4"/>
  <c r="E58" i="4"/>
  <c r="E56" i="4"/>
  <c r="G55" i="4"/>
  <c r="F55" i="4"/>
  <c r="E55" i="4"/>
  <c r="G28" i="4"/>
  <c r="G27" i="4"/>
  <c r="G26" i="4"/>
  <c r="E25" i="4"/>
  <c r="G24" i="4"/>
  <c r="E23" i="4"/>
  <c r="G22" i="4"/>
  <c r="G21" i="4"/>
  <c r="G20" i="4"/>
  <c r="E19" i="4"/>
  <c r="E18" i="4"/>
  <c r="G17" i="4"/>
  <c r="E16" i="4"/>
  <c r="G15" i="4"/>
  <c r="G14" i="4"/>
  <c r="E13" i="4"/>
  <c r="G9" i="4"/>
  <c r="E8" i="4"/>
  <c r="G7" i="4"/>
  <c r="G6" i="4"/>
  <c r="E5" i="4"/>
  <c r="F82" i="5" l="1"/>
  <c r="G75" i="4"/>
  <c r="E92" i="4"/>
  <c r="E85" i="5"/>
  <c r="E82" i="5"/>
  <c r="E76" i="4"/>
  <c r="E95" i="5"/>
  <c r="F99" i="5"/>
  <c r="G84" i="5"/>
  <c r="E84" i="5" s="1"/>
  <c r="F86" i="5"/>
  <c r="E88" i="5"/>
  <c r="E75" i="4"/>
  <c r="G86" i="5"/>
  <c r="G74" i="4"/>
  <c r="E90" i="5"/>
  <c r="G100" i="4"/>
  <c r="E83" i="4"/>
  <c r="E87" i="5"/>
  <c r="F80" i="4"/>
  <c r="E80" i="4" s="1"/>
  <c r="E83" i="5"/>
  <c r="F74" i="4"/>
  <c r="G95" i="4"/>
  <c r="E95" i="4" s="1"/>
  <c r="E91" i="5"/>
  <c r="E89" i="5"/>
  <c r="G89" i="4"/>
  <c r="E89" i="4" s="1"/>
  <c r="G98" i="4"/>
  <c r="G79" i="5"/>
  <c r="E79" i="5" s="1"/>
  <c r="G77" i="5"/>
  <c r="E77" i="5" s="1"/>
  <c r="F77" i="4"/>
  <c r="E77" i="4" s="1"/>
  <c r="G84" i="4"/>
  <c r="E84" i="4" s="1"/>
  <c r="F87" i="4"/>
  <c r="E87" i="4" s="1"/>
  <c r="F97" i="4"/>
  <c r="E85" i="4"/>
  <c r="E88" i="4"/>
  <c r="E98" i="5"/>
  <c r="G76" i="5"/>
  <c r="E76" i="5" s="1"/>
  <c r="E96" i="4"/>
  <c r="E86" i="5" l="1"/>
  <c r="E74" i="4"/>
  <c r="E98" i="4"/>
  <c r="E97" i="4"/>
  <c r="E100" i="5"/>
  <c r="E99" i="5"/>
</calcChain>
</file>

<file path=xl/sharedStrings.xml><?xml version="1.0" encoding="utf-8"?>
<sst xmlns="http://schemas.openxmlformats.org/spreadsheetml/2006/main" count="9525" uniqueCount="1000">
  <si>
    <t>Categorie</t>
  </si>
  <si>
    <t>Eenheid</t>
  </si>
  <si>
    <t>Kg CO2/eenheid (WTW)</t>
  </si>
  <si>
    <t>Kg CO2/eenheid (TTW)</t>
  </si>
  <si>
    <t>Kg CO2/eenheid (WTT)</t>
  </si>
  <si>
    <t>Bron</t>
  </si>
  <si>
    <t>Toelichting</t>
  </si>
  <si>
    <t>Datum laatste wijziging</t>
  </si>
  <si>
    <r>
      <rPr>
        <b/>
        <sz val="9"/>
        <color theme="1"/>
        <rFont val="Verdana"/>
        <family val="2"/>
      </rPr>
      <t>CO</t>
    </r>
    <r>
      <rPr>
        <b/>
        <vertAlign val="subscript"/>
        <sz val="9"/>
        <color theme="1"/>
        <rFont val="Verdana"/>
        <family val="2"/>
      </rPr>
      <t>2</t>
    </r>
    <r>
      <rPr>
        <b/>
        <sz val="9"/>
        <color theme="1"/>
        <rFont val="Verdana"/>
        <family val="2"/>
      </rPr>
      <t>emissiefactoren 2023</t>
    </r>
    <r>
      <rPr>
        <sz val="9"/>
        <color theme="1"/>
        <rFont val="Verdana"/>
        <family val="2"/>
      </rPr>
      <t xml:space="preserve">
In deze tabel staan alle CO2-emissiefactoren van de brandstoffen, energiedragers, vervoersbewegingen en koudemiddelen. De factoren hebben betrekking op:
 - Het gebruik van de energiedrager, deze worden ook wel tank-to-wheel emissies genoemd. Het gaat hier dus om de productie van arbeid (bijvoorbeeld de omzetting van elektriciteit in beweging).
 - De productie van de energiedrager, deze worden ook wel de well-to-tank emissies genoemd. Het gaat hier om de processen bij de conversie van energiebron naar energiedrager
 - De optelsom van beide ketenonderdelen; het gebruik van energie + de gelieerde voorketen (‘well-to-wheel emissies’).
Het is afhankelijk van het doel van de CO2-inventaris of men alleen de tank-to-wheel emissiefactor hanteert of de well-to-wheel emissiefactor. In het laatste geval is het transparant om de twee onderdelen van de factor beiden te noemen. 
Voor de meest actuele CO2 emissiefactoren kijkt u op: </t>
    </r>
    <r>
      <rPr>
        <b/>
        <sz val="9"/>
        <color theme="1"/>
        <rFont val="Verdana"/>
        <family val="2"/>
      </rPr>
      <t xml:space="preserve">www.co2emissiefactoren.nl </t>
    </r>
  </si>
  <si>
    <t>Brandstoffen voertuigen en schepen</t>
  </si>
  <si>
    <t>Benzine</t>
  </si>
  <si>
    <t>(E10, 2020 blend)</t>
  </si>
  <si>
    <t>liter</t>
  </si>
  <si>
    <t>[39], tabel 42</t>
  </si>
  <si>
    <t xml:space="preserve">Energieinhoud/ stookwaarde = 41,8 MJ/kg of 31,4 MJ/liter. Dichtheid = 0,75 kg/liter
Blend met ca 10% benzinevervangers en 90% fossiele benzine. Blend zoals verkocht bij benzinestations. </t>
  </si>
  <si>
    <t>jan '23</t>
  </si>
  <si>
    <t xml:space="preserve"> (2015-2019 blend)</t>
  </si>
  <si>
    <t>[33]</t>
  </si>
  <si>
    <t>Deze factor is te gebruiken voor de periode 2015-2019 en gaat uit van de gemiddelde marktmix.</t>
  </si>
  <si>
    <t>jan '21</t>
  </si>
  <si>
    <t xml:space="preserve"> (fossiel)</t>
  </si>
  <si>
    <t>Energieinhoud/ stookwaarde = 43,3 MJ/kg of 32,5 MJ/liter. Dichtheid = 0,75 kg/liter
Samenstelling benzine vóór bijmenging met biobrandstof. Ook te gebruiken als emissiefactor voor schone benzine</t>
  </si>
  <si>
    <t>Benzine vervanger</t>
  </si>
  <si>
    <t>Bio-ethanol</t>
  </si>
  <si>
    <t>Energieinhoud/ stookwaarde = 27,9 MJ/kg of 20,9 MJ/liter. Dichtheid = 0,75 kg/liter
De CO2 emissies tijdens gebruik worden gelijk aan nul gesteld, vanwege het kort-cyclische karakter van de koolstof in deze brandstoffen. Er komt weliswaar CO2 vrij, echter deze draagt niet bij aan de versterking van het broeikaseffect. Emissies door Indirecte Land Use Change Effects (ILUC) door de productie van biobrandstof zijn niet meegenomen, omdat de hoeveelheid brandstof met een ILUC risico die verkocht mag worden wordt beperkt. Dit betekent dat extra vraag naar biobrandstof niet zal leiden tot meer inzet van brandstoffen met een ILUC risico, als de maximale toegestane hoeveelheid is bereikt. De hoeveelheid biobrandstoffen kan dan alleen nog toenemen door een toename van zogenaamde geavanceerde biobrandstoffen, waar geen ILUC risico op zit.</t>
  </si>
  <si>
    <t>E85</t>
  </si>
  <si>
    <t>Energieinhoud/ stookwaarde = 30,2 MJ/kg of 22,7 MJ/liter. Dichtheid = 0,75 kg/liter
Blend op basis van benzinevervangers gemiddeld (85% volume) en fossiel (15% volume). De CO2 emissies tijdens gebruik worden gelijk aan nul gesteld, vanwege het kort-cyclische karakter van de koolstof in deze brandstoffen. Er komt weliswaar CO2 vrij, echter deze draagt niet bij aan de versterking van het broeikaseffect. Emissies door Indirecte Land Use Change Effects (ILUC) door de productie van biobrandstof zijn niet meegenomen, omdat de hoeveelheid brandstof met een ILUC risico die verkocht mag worden wordt beperkt. Dit betekent dat extra vraag naar biobrandstof niet zal leiden tot meer inzet van brandstoffen met een ILUC risico, als de maximale toegestane hoeveelheid is bereikt. De hoeveelheid biobrandstoffen kan dan alleen nog toenemen door een toename van zogenaamde geavanceerde biobrandstoffen, waar geen ILUC risico op zit.</t>
  </si>
  <si>
    <t xml:space="preserve">Diesel </t>
  </si>
  <si>
    <t>(B7, 2020 blend)</t>
  </si>
  <si>
    <t>Energieinhoud/ stookwaarde = 42,8 MJ/kg of 36,0 MJ/liter. Dichtheid = 0,84 kg/liter
Blend met ca 7% biodiesel (FAME) en 93% fossiele diesel. Blend zoals verkocht bij benzinestations.</t>
  </si>
  <si>
    <t>Diesel</t>
  </si>
  <si>
    <t>Energieinhoud/ stookwaarde = 43,2 MJ/kg of 36,3 MJ/liter. Dichtheid = 0,84 kg/liter
Samenstelling diesel  vóór bijmenging met biobrandstof.</t>
  </si>
  <si>
    <t>Biodiesel (HVO)</t>
  </si>
  <si>
    <t xml:space="preserve">Energieinhoud/ stookwaarde = 44,0 MJ/kg of 34,8 MJ/liter. Dichtheid = 0,79 kg/liter
De CO2-emissies tijdens gebruik worden gelijk aan nul gesteld, vanwege het kort-cyclische karakter van de koolstof in deze brandstoffen. Er komt weliswaar CO2 vrij, deze draagt echter niet bij aan de versterking van het broeikaseffect. De emissies bij de productie (WTT) van de brandstof ontstaan door het opwerken van afgewerkte olie en transport. De emissies tijdens het gebruik (TTW) zijn gevolg van vrijkomend methaan tijdens de verbranding. De gepresenteerde emissiefactor geldt alleen voor HVO (Hydrotreated Vegetable Oil) geproduceerd op basis van duurzame grondstoffen, dit is met name UCO (Used Cooking Oils). De CO2-emissie van HVO gemaakt uit niet duurzame grondstoffen ligt hoger. Informeer bij uw leverancier naar de herkomst en duurzaamheid van de brandstof. </t>
  </si>
  <si>
    <t>Biodiesel (FAME)</t>
  </si>
  <si>
    <t>Energieinhoud/ stookwaarde = 37,5 MJ/kg of 33,0 MJ/liter. Dichtheid = 0,88 kg/liter
De CO2 emissies tijdens gebruik worden gelijk aan nul gesteld, vanwege het kort-cyclische karakter van de koolstof in deze brandstoffen. Er komt weliswaar CO2 vrij, echter deze draagt niet bij aan de versterking van het broeikaseffect. De emissies bij de productie (WTT) van de brandstof ontstaan door het opwerken van afgewerkte olie en transport. De emissies tijdens het gebruik (TTW) zijn gevolg van vrijkomend methaan tijdens de verbranding.</t>
  </si>
  <si>
    <t>GTL</t>
  </si>
  <si>
    <t>Energieinhoud/ stookwaarde = 44,0 MJ/kg of 34,3 MJ/liter. Dichtheid = 0,78 kg/liter
GTL is een brandstof met een schonere verbranding qua roet en fijnstof en is qua CO2-uitstoot vergelijkbaar met conventionele diesel.</t>
  </si>
  <si>
    <t xml:space="preserve">CNG </t>
  </si>
  <si>
    <t>(fossiel, aardgas)</t>
  </si>
  <si>
    <t>kg</t>
  </si>
  <si>
    <t>[39], tabel 41</t>
  </si>
  <si>
    <t>Energieinhoud/ stookwaarde = 38,0 MJ/kg. Dichtheid = 0,17 kg/liter</t>
  </si>
  <si>
    <t>CNG</t>
  </si>
  <si>
    <t>(Bio, groengas)</t>
  </si>
  <si>
    <t>Energieinhoud/ stookwaarde = 38,0 MJ/kg. Dichtheid = 0,17 kg/liter
De CO2 emissies tijdens gebruik worden gelijk aan nul gesteld vanwege het kort-cyclische karakter van de koolstof in deze brandstoffen. Er komt weliswaar wel CO2 vrij, echter deze draagt niet bij aan de versterking van het broeikaseffect. De emissies bij de productie (WTT) van de brandstof ontstaan door het opwerkingsproces en transport. De emissies tijdens het gebruik (TTW) zijn gevolg van vrijkomend methaan tijdens de verbranding.</t>
  </si>
  <si>
    <t>LNG</t>
  </si>
  <si>
    <t>Energieinhoud/ stookwaarde = 49 MJ/kg. Dichtheid = 0,45 kg/liter. Bij gebruik van LNG is er een verschil in de uitstoot per motortype. De vermelde emissiefactor is van toepassing voor wegvervoer. In de scheepvaart wordt 4,307 kgCO2/kg aangehouden voor lean burn of dual fuel motoren en 3,557 kgCO2/kg voor zeeschepen met dual fuel injection motoren.</t>
  </si>
  <si>
    <t>Energieinhoud/ stookwaarde = 49 MJ/kg. Dichtheid = 0,45 kg/liter. Bij gebruik van LNG is er een verschil in de uitstoot per motortype. De vermelde emissiefactor is van toepassing voor wegvervoer. In de scheepvaart wordt 2,132 kgCO2/kg aangehouden voor lean burn of dual fuel motoren en 1,338 kgCO2/kg voor zeeschepen met dual fuel injection motoren. De CO2 emissies tijdens gebruik worden gelijk aan nul gesteld vanwege het kort-cyclische karakter van de koolstof in deze brandstoffen. Er komt weliswaar wel CO2 vrij, echter deze draagt niet bij aan de versterking van het broeikaseffect. De emissies bij de productie (WTT) van de brandstof ontstaan door het opwerkingsproces en transport. De emissies tijdens het gebruik (TTW) zijn gevolg van vrijkomend methaan tijdens de verbranding.</t>
  </si>
  <si>
    <t>LPG</t>
  </si>
  <si>
    <t>Energieinhoud/ stookwaarde = 45,2 MJ/kg of 24,4 MJ/liter. Dichtheid = 0,54 kg/liter</t>
  </si>
  <si>
    <t>Waterstof grijs (steam reforming)</t>
  </si>
  <si>
    <t xml:space="preserve">Grijze waterstof wordt gemaakt via aardgasfractionering. 
Energieinhoud/ stookwaarde = 120 MJ/kg. Waterstof wordt in kg afgerekend en onder hoge druk getankt. 
In gasvorm heeft H2 een dichtheid van 90,7 gram per Nm3.
Bij 350 bar en 0°C is de dichtheid ±25 g/l en bij 700 bar ±42 g/l.
Vloeibaar heeft H2 een dichtheid van ±70,8 g/liter.
</t>
  </si>
  <si>
    <t>Waterstof groen</t>
  </si>
  <si>
    <t xml:space="preserve">Groene waterstof wordt gemaakt via elektrolyse met groene stroom. 
Energieinhoud/ stookwaarde = 120 MJ/kg. Waterstof wordt in kg afgerekend en onder hoge druk getankt. 
In gasvorm heeft H2 een dichtheid van 90,7 gram per Nm3.
Bij 350 bar en 0°C is de dichtheid ±25 g/l en bij 700 bar ±42 g/l.
Vloeibaar heeft H2 een dichtheid van ±70,8 g/liter.
</t>
  </si>
  <si>
    <t>Marine Diesel Oil (MDO)</t>
  </si>
  <si>
    <t>Energieinhoud/ stookwaarde = 42,7 MJ/kg. Dichtheid = 0,84 kg/liter. Mix van Heavy Fuel oil (HFO) en diesel. Verhouding is variabel en niet bekend, het grootste bestanddeel is HFO. Wordt gebruikt door zeeschepen binnen territoriale wateren. Zwavelpercentage is 0,1%. N.B: In de binnenvaart wordt reguliere diesel gebruikt als brandstof. Dit heeft soms een andere kleur en wordt ook wel stookolie genoemd, maar is qua samenstelling gelijk aan diesel.</t>
  </si>
  <si>
    <t>Heavy Fuel Oil (HFO)</t>
  </si>
  <si>
    <t>Energieinhoud/ stookwaarde = 41,0 MJ/kg. Dichtheid = 0,97 kg/liter Brandstof alleen voor gebruik in zeeschepen, buiten territoriale wateren. _x000D_
Ook zware stookolie of residual fuel oil genaamd. Moet verwarmd worden tot 60-80°C om te kunnen gebruiken. Zwavelpercentage is 0,5%.</t>
  </si>
  <si>
    <t>Kerosine</t>
  </si>
  <si>
    <t>Fossiel (jet A1)</t>
  </si>
  <si>
    <t>Energieinhoud/ stookwaarde = 43,5 MJ/kg of 34,8 MJ/liter. Dichtheid = 0,80 kg/liter</t>
  </si>
  <si>
    <t>Bio, raapzaad</t>
  </si>
  <si>
    <t>Energieinhoud/ stookwaarde = 44,0 MJ/kg of 33,9 MJ/liter. Dichtheid = 0,77 kg/liter.
De CO2 emissies tijdens gebruik worden gelijk aan nul gesteld vanwege het kort-cyclische karakter van de koolstof in deze brandstoffen. Er komt weliswaar wel CO2 vrij, echter deze draagt niet bij aan de versterking van het broeikaseffect. De emissies bij de productie (WTT) van de brandstof ontstaan door het opwerkingsproces en transport. De emissies tijdens het gebruik (TTW) zijn gevolg van vrijkomend methaan tijdens de verbranding.</t>
  </si>
  <si>
    <t>Brandstoffen energiecentrales en individuele warmteopwekking</t>
  </si>
  <si>
    <t>Ruwe aardolie</t>
  </si>
  <si>
    <t>[1]</t>
  </si>
  <si>
    <t>jan '15</t>
  </si>
  <si>
    <t>Orimulsion</t>
  </si>
  <si>
    <t>Aargascondensaat</t>
  </si>
  <si>
    <t>Petroleum</t>
  </si>
  <si>
    <t>Leisteenolie</t>
  </si>
  <si>
    <t>Ethaan</t>
  </si>
  <si>
    <t>Nafta</t>
  </si>
  <si>
    <t>Bitumen</t>
  </si>
  <si>
    <t>Smeerolien</t>
  </si>
  <si>
    <t>Petroleumcokes</t>
  </si>
  <si>
    <t>Raffinaderijgrondstoffen</t>
  </si>
  <si>
    <t>Raffinaderij gas</t>
  </si>
  <si>
    <t>jan '22</t>
  </si>
  <si>
    <t>Chemisch restgas</t>
  </si>
  <si>
    <t>Overige olien</t>
  </si>
  <si>
    <t>Antraciet</t>
  </si>
  <si>
    <t>Cokeskolen</t>
  </si>
  <si>
    <t>Cokeskolen (cokesovens)</t>
  </si>
  <si>
    <t>Cokeskolen (hoogovens)</t>
  </si>
  <si>
    <t>Steenkool-bitumineus</t>
  </si>
  <si>
    <t>jan '24</t>
  </si>
  <si>
    <t>Steenkool-sub-bitumineus</t>
  </si>
  <si>
    <t>Bruinkool</t>
  </si>
  <si>
    <t>Bitumineuze leisteen</t>
  </si>
  <si>
    <t>Turf</t>
  </si>
  <si>
    <t>Steenkool en bruinkoolbriketten</t>
  </si>
  <si>
    <t>Aardgas</t>
  </si>
  <si>
    <t>Nm3</t>
  </si>
  <si>
    <t>[1] en [35]</t>
  </si>
  <si>
    <t>31,65 MJ/nm3 ae
Doordat er steeds meer gas wordt geimporteerd, verandert de voorketenemissie van aardgas. In bron (35) is dit in beeld gebracht en geactualiseerd. 
Indien aardgas onverbrand weglekt, draagt dit ook bij aan het broeikaseffect, vanwege het aanwezige methaan (in G-gas is dat ca 81,3%). Methaan heeft een GWP van 28 (zie koudemiddelen en overige emissies). Indien er 1 m3 aardgas (soortelijk gewicht 0,845 kg/m3) weglekt geeft dit ongeveer 16,16 kg CO2 equivalenten.</t>
  </si>
  <si>
    <t>GJ</t>
  </si>
  <si>
    <t>[35]</t>
  </si>
  <si>
    <t xml:space="preserve">De verbrandingsemissie van aardgas zijn vrij constant (bron 1), maar de voorketenemissies zijn veranderlijk (bron 35). 
Indien methaan onverbrand weglekt, draagt dit ook bij aan het broeikaseffect (Methaan heeft een GWP van 28, zie koudemiddelen en overige emissies). Indien er 1 Nm3 aardgas (soortelijk gewicht 0,845 kg/m3) weglekt geeft dit ongeveer 16,16 kg CO2 equivalenten.
Nb. Sommige bedrijven krijgen hoog calorisch gas geleverd (H-gas). Op een factuur wordt dit altijd teruggerekend naar Nm3 G-gas. Wij presenteren dan ook alleen de emissiefactor voor G-Gas (methaangehalte 81,3%). 
</t>
  </si>
  <si>
    <t>Propaan</t>
  </si>
  <si>
    <t>[2]</t>
  </si>
  <si>
    <t>Groengas (stortgas)</t>
  </si>
  <si>
    <t>[6]</t>
  </si>
  <si>
    <t>De CO2 emissies tijdens gebruik worden gelijk aan nul gesteld vanwege het kort-cyclische karakter van de koolstof in deze brandstoffen. Er komt weliswaar wel CO2 vrij, echter deze draagt niet bij aan de versterking van het broeikaseffect.</t>
  </si>
  <si>
    <t>Groengas (covergisting)</t>
  </si>
  <si>
    <t>[32]</t>
  </si>
  <si>
    <t>jan '20</t>
  </si>
  <si>
    <t>Groengas (GFT-vergisting)</t>
  </si>
  <si>
    <t>Groengas (RWZI-slib)</t>
  </si>
  <si>
    <t>Groengas (gemiddeld)</t>
  </si>
  <si>
    <t>Het berekende gewogen gemiddelde kan gebruikt worden in studies waarbij groengasemissies over een grote groep afnemers berekend moeten worden. Dit gemiddelde is nadrukkelijk niet bruikbaar voor individuele emissieberekeningen. Wanneer in een individueel geval niet bekend is welk groengas er afgenomen wordt, dient gerekend te worden met de ‘worst case’ (mestvergisting/covergisting).</t>
  </si>
  <si>
    <t>Houtige biobrandstoffen uit Nederland</t>
  </si>
  <si>
    <t>Houtchips (NL)</t>
  </si>
  <si>
    <t>kg ds</t>
  </si>
  <si>
    <t>[30]</t>
  </si>
  <si>
    <t xml:space="preserve">De eenheid van de houtige biomassa is kg droge stof. Per kg ds bevat houtige biomassa 19 MJ energie. 
Een kilo biomassa heeft een lager gewicht aan droge stof (ds), vanwege aanwezig vocht. Voor houtchips is het ds-gehalte heel variabel (45-85%), omdat de voorgeschreven vochtigheid van chips voor houtketels verschilt nogal per type/merk ketel (de specificaties bij kleinere ketels geven meestal een laag vochtigheidsgehalte en bij grotere ketels meestal een hoog). Voor een exacte berekening is het raadzaam het ds-gehalte bij uw leverancier te vragen. 
Let op: Een leverancier geeft doorgaans het vochtgehalte op natte basis. Dit is eenvoudig om te rekenen: 100% - vochtigheid = droge stof gehalte.
De emissiefactoren zijn niet van toepassing op geimporteerde biomassa.
</t>
  </si>
  <si>
    <t>jan '19</t>
  </si>
  <si>
    <t>Shreds (NL)</t>
  </si>
  <si>
    <t>De eenheid van de houtige biomassa is kg droge stof (ds). Per kg ds bevat houtige biomassa 19 MJ energie. 
Een kilo biomassa heeft een lager gewicht aan droge stof, vanwege aanwezig vocht. Voor shreds is het ds-gehalte gemiddeld 55%. Voor een exacte berekening is het raadzaam het ds-gehalte bij uw leverancier te vragen. Let op: Een leverancier geeft doorgaans het vochtgehalte op natte basis. Dit is eenvoudig om te rekenen: 100% - vochtigheid = droge stof gehalte. De emissiefactoren zijn niet van toepassing op geimporteerde biomassa.</t>
  </si>
  <si>
    <t>Pellets uit (droge) industrie reststroom (NL)</t>
  </si>
  <si>
    <t>De eenheid van de houtige biomassa is kg droge stof (ds). Per kg ds bevat houtige biomassa 19 MJ energie. 
Een kilo biomassa heeft een lager gewicht aan droge stof, vanwege aanwezig vocht. Voor pellets uit droge industriereststroom droge industriereststroom is het ds-gehalte gemiddeld  91%. Voor een exacte berekening is het raadzaam het ds-gehalte bij uw leverancier te vragen. Let op: Een leverancier geeft doorgaans het vochtgehalte op natte basis. Dit is eenvoudig om te rekenen: 100% - vochtigheid = droge stof gehalte. 
De emissiefactoren zijn niet van toepassing op geimporteerde biomassa.</t>
  </si>
  <si>
    <t>Pellets uit vers hout (NL)</t>
  </si>
  <si>
    <t>De eenheid van de houtige biomassa is kg droge stof (ds). Per kg ds bevat houtige biomassa 19 MJ energie. 
Een kilo biomassa heeft een lager gewicht aan droge stof, vanwege aanwezig vocht. Voor pellets uit vers hout is het ds-gehalte gemiddeld 91%. Vanwege het droogproces is de emissiefactor aanzienlijk hoger dan de andere biomassa stromen. Voor een exacte berekening is het raadzaam het ds-gehalte bij uw leverancier te vragen. Let op: Een leverancier geeft doorgaans het vochtgehalte op natte basis. Dit is eenvoudig om te rekenen: 100% - vochtigheid = droge stof gehalte. De emissiefactoren zijn niet van toepassing op geimporteerde biomassa.</t>
  </si>
  <si>
    <t>Houtblokken (NL)</t>
  </si>
  <si>
    <t>De eenheid van de houtige biomassa is kg droge stof (ds). Per kg ds bevat houtige biomassa 19 MJ energie. 
Een kilo biomassa heeft een lager gewicht aan droge stof, vanwege aanwezig vocht. Voor houtblokken is het ds-gehalte gemiddeld 85%. Voor een exacte berekening is het raadzaam het ds-gehalte bij uw leverancier te vragen. Let op: Een leverancier geeft doorgaans het vochtgehalte op natte basis. Dit is eenvoudig om te rekenen: 100% - vochtigheid = droge stof gehalte. De emissiefactoren zijn niet van toepassing op geimporteerde biomassa en ovengedroogde houtblokken.</t>
  </si>
  <si>
    <t>Elektriciteit</t>
  </si>
  <si>
    <t>Stroometiket</t>
  </si>
  <si>
    <t>nvt</t>
  </si>
  <si>
    <t>VARIABEL</t>
  </si>
  <si>
    <t>[23], [42]</t>
  </si>
  <si>
    <t xml:space="preserve">De CO2-emissiefactor die elektriciteitsleveranciers rapporteren op het stroometiket is het meest specifiek, maar is exclusief de emissies in de voorketen (de voorketen bestaat uit het produceren, inzamelen, voorbehandelen en vervoeren van de brandstof voor de centrale). Deze emissies varieren afhankelijk van de mix aan brandstoffen. Dit getal kan preciezer berekend worden, afhankelijk van de geleverde stroom. Op het stroometiket staat ook de herkomst van de geleverde stroom (specifieke energiebron en land van oorsprong). Vermeld dit in rapportages. Bron 23 en 42 geven ook ketenemissiekentallen per elektriciteitssoort. </t>
  </si>
  <si>
    <t>Grijze stroom</t>
  </si>
  <si>
    <t>kWh</t>
  </si>
  <si>
    <t>Deze factor geeft een gemiddelde CO2 emissie van grijze stroom weer, incl. de voorketenemissies. Het gaat om een voor Nederland representatieve stroommix van o.a. kolen, gas en kernenergie. Indien u de CO2 uitstoot t.g.v. de bouw en sloop van de energiecentrale ook wilt meenemen (LCA benadering) dan is deze ca. 1 gram CO2 per kWh (Bron 42).</t>
  </si>
  <si>
    <t>Stroom (onbekend)</t>
  </si>
  <si>
    <t>Gemiddelde factor van Nederland (Location Based factor). Geadviseerd wordt om deze factor alleen te gebruiken als a. de bron van uw stroom niet te achterhalen is of b. bij het maken van berekeningen over een gebied. Denk bij a. bijvoorbeeld aan een laadpaal voor het opladen van elektrische auto's langs de openbare weg. Indien u de CO2 uitstoot t.g.v. de bouw en sloop van de energie-opwek faciliteiten ook wilt meenemen (LCA benadering) dan is deze ca. 13 gram CO2 per kWh (Bron 42).</t>
  </si>
  <si>
    <t>Windkracht</t>
  </si>
  <si>
    <t xml:space="preserve">De uitstoot is 0 indien de Well to Wheel benadering gebruikt wordt. Indien u de CO2 uitstoot t.g.v. de bouw en sloop van windmolens ook wilt meenemen (LCA benadering) dan is deze ca. 16 gram CO2 per kWh (Bron 42).
</t>
  </si>
  <si>
    <t>Waterkracht</t>
  </si>
  <si>
    <t xml:space="preserve">De uitstoot is 0 indien de Well to Wheel benadering gebruikt wordt. Indien u de CO2 uitstoot t.g.v. de bouw en sloop van de waterkrachtcentrale ook wilt meenemen (LCA benadering) dan is deze ca. 4 gram CO2 per kWh (Bron 42).
</t>
  </si>
  <si>
    <t>Zonne-energie</t>
  </si>
  <si>
    <t xml:space="preserve">De uitstoot is 0 indien de Well to Wheel benadering gebruikt wordt. Indien u de CO2 uitstoot t.g.v. de bouw en sloop van de zonnepanelen ook wilt meenemen (LCA benadering) dan is deze ca. 62 gram CO2 per kWh (Bron 42). 
</t>
  </si>
  <si>
    <t>Biomassa</t>
  </si>
  <si>
    <t>Bij de emissie van stroom uit biomassa is alleen de voorketen van belang, omdat de directe verbranding van biomassa onderdeel is van de kortcyclische koolstofketen. De voorketen bestaat uit het produceren, inzamelen, voorbehandelen en vervoeren van de brandstof voor de centrale. Energie uit biomassa is volgens CBS afkomstig uit meerdere energie-bronnen: 35% AVI (gft), 31% meestook (hout), 16% decentraal (hout), 3% RWZI slib (biogas), 9% mest (biogas), 5% overig (biogas). Indien u de CO2 uitstoot t.g.v. de bouw en sloop van de energiecentrale ook wilt meenemen (LCA benadering) dan is deze ca. 2 gram CO2 per kWh (Bron 42).</t>
  </si>
  <si>
    <t>Warmtelevering</t>
  </si>
  <si>
    <t>Gemiddelde warmtenetten</t>
  </si>
  <si>
    <t xml:space="preserve">[38] en [25] </t>
  </si>
  <si>
    <r>
      <t>Gemiddelde voor warmte afkomstig uit grootschalige warmtenetten. Desgewenst is de specifieke TTW emissiefactor van uw eigen net te herleiden uit het Duurzaamheidsrapport warmtebedrijven (38). 
Indien er warmte en/of koude wordt geleverd uit een naburige WKO-installatie waarbij u niet zelf in het elektriciteitsgebruik van de WKO voorziet, dan kan met een emissiefactor van ongeveer</t>
    </r>
    <r>
      <rPr>
        <sz val="9"/>
        <color rgb="FFFF0000"/>
        <rFont val="Verdana"/>
        <family val="2"/>
      </rPr>
      <t xml:space="preserve"> </t>
    </r>
    <r>
      <rPr>
        <sz val="9"/>
        <rFont val="Verdana"/>
        <family val="2"/>
      </rPr>
      <t>18,52</t>
    </r>
    <r>
      <rPr>
        <sz val="9"/>
        <color rgb="FFFF0000"/>
        <rFont val="Verdana"/>
        <family val="2"/>
      </rPr>
      <t xml:space="preserve"> </t>
    </r>
    <r>
      <rPr>
        <sz val="9"/>
        <rFont val="Verdana"/>
        <family val="2"/>
      </rPr>
      <t xml:space="preserve">kg/GJ worden gerekend. Hierbij is uitgegaan van een COP van 4,9 en gebruik van de gemiddelde stroommix (0,328 kg/kWh).
</t>
    </r>
  </si>
  <si>
    <t>Restwarmte zonder bijstook</t>
  </si>
  <si>
    <t>[25]</t>
  </si>
  <si>
    <t xml:space="preserve">Het gaat hierbij om de afname van restwarmte waarbij de klant zelf de pieken opvangt op de momenten dat er geen of onvoldoende restwarmte beschikbaar is. 
</t>
  </si>
  <si>
    <t>mei '16</t>
  </si>
  <si>
    <t>Personenvervoer</t>
  </si>
  <si>
    <t>Auto</t>
  </si>
  <si>
    <t>Brandstofsoort onbekend</t>
  </si>
  <si>
    <t>Gewichtsklasse onbekend</t>
  </si>
  <si>
    <t>voertuigkilometer</t>
  </si>
  <si>
    <t>[9]</t>
  </si>
  <si>
    <t>Uitgegaan is van een middelgrote auto met bouwjaar 2017 of nieuwer en een bijbehorende wegtypeverdeling . Een brandstofmix van 80,3% Benzine, 12,3% Diesel, 1,3% LPG, 0,1% Aardgas/CNG en 6% elektrisch (volledig en plug-in) is aangehouden. De voertuigkilometers kan men om rekenen naar reizigerskilometers door te delen door het aantal inzittenden. Dat kan bij de reizen waar het aantal inzittenden bekend is. De gemiddelde bezettingsgraad van auto's is 1,31 (Bron 39).</t>
  </si>
  <si>
    <t>Klein</t>
  </si>
  <si>
    <t>Uitgegaan is van een auto met bouwjaar 2017 of nieuwer (met bijbehorende wegtypeverdeling),  rijdend op E10 benzine. Een kleine personenauto op benzine valt in autosegment A en B en heeft doorgaans een massa kleiner dan 950 kg en een motorinhoud van minder dan 1,6 L. Het gaat om het praktijkverbruik van de auto’s. De voertuigkilometers kan men om rekenen naar reizigerskilometers door te delen door het aantal inzittenden. Dat kan bij de reizen waar het aantal inzittenden bekend is. De gemiddelde bezettingsgraad van auto's is 1,31 (Bron 39).</t>
  </si>
  <si>
    <t>Middel</t>
  </si>
  <si>
    <t>Uitgegaan is van een auto met bouwjaar 2017 of nieuwer (met bijbehorende wegtypeverdeling), rijdend op E10 benzine. Een middelgrote personenauto op benzine valt in autosegment C en heeft doorgaans een massa tussen de 950 en 1350 kg eneen motorinhoud van 1,6 - 2,0 L. Het gaat om het praktijkverbruik van de auto’s. De voertuigkilometers kan men om rekenen naar reizigerskilometers door te delen door het aantal inzittenden. Dat kan bij de reizen waar het aantal inzittenden bekend is. De gemiddelde bezettingsgraad van auto's is 1,31 (Bron 39).</t>
  </si>
  <si>
    <t>Groot</t>
  </si>
  <si>
    <t>Uitgegaan is van een auto met bouwjaar 2017 of nieuwer (met bijbehorende wegtypeverdeling), rijdend op E10 benzine De klasse grote auto op benzine valt in autosegment D, E of F en weegt doorgaans meer dan 1350 kg en heeft een motorinhoud &gt; 2,0 L. Het gaat om het praktijkverbruik van de auto’s. De voertuigkilometers kan men om rekenen naar reizigerskilometers door te delen door het aantal inzittenden. Dat kan bij de reizen waar het aantal inzittenden bekend is. De gemiddelde bezettingsgraad van auto's is 1,31 (Bron 39).</t>
  </si>
  <si>
    <t>Hybride</t>
  </si>
  <si>
    <t xml:space="preserve">Uitgegaan is van een middelgrote hybride auto die E10 tankt. Een hybride kan 20 tot 30% zuiniger zijn dan een vergelijkbare auto zonder elektrische ondersteuning.
De voertuigkilometers kan men om rekenen naar reizigerskilometers door te delen door het aantal inzittenden. Dat kan bij de reizen waar het aantal inzittenden bekend is. De gemiddelde bezettingsgraad van auto’s is 1,31 (Bron 39).
</t>
  </si>
  <si>
    <t>plug-in hybride</t>
  </si>
  <si>
    <t>[9] en [43]</t>
  </si>
  <si>
    <t>Uitgegaan is van een middelgrote auto met bouwjaar 2017 of nieuwer (met bijbehorende wegtypeverdeling) die E10 tankt en gemiddeld 27% elektrisch rijdt. Een plug in hybride kan tot 40% zuiniger zijn dan een vergelijkbare auto zonder elektrische ondersteuning en accu. Uit metingen aan het praktijkverbruik van hybride auto’s die gebruikt worden als bedrijfvoertuig werd echter een zéér variërend minderverbruik aangetoond. De voertuigkilometers kan men om rekenen naar reizigerskilometers door te delen door het aantal inzittenden. Dat kan bij de reizen waar het aantal inzittenden bekend is. De gemiddelde bezettingsgraad van auto's is 1,31 (Bron 39).</t>
  </si>
  <si>
    <t>Uitgegaan is van een auto met bouwjaar 2017 of nieuwer (met een bijbehorende wegtypeverdeling), rijdend op B7 diesel. Een kleine personenauto op diesel valt in autosegment A of B en heeft doorgaans een massa van kleiner dan 1050 kg en een motorinhoud van minder dan 1,8 L. Het gaat om het praktijkverbruik van de auto’s. De voertuigkilometers kan men om rekenen naar reizigerskilometers door te delen door het aantal inzittenden. Dat kan bij de reizen waar het aantal inzittenden bekend is. De gemiddelde bezettingsgraad van auto's is 1,31 (Bron 39).</t>
  </si>
  <si>
    <t>Uitgegaan is van een auto met bouwjaar 2017 of nieuwer (met bijbehorende wegtypeverdeling), rijdend op B7 diesel. Een middelgrotepersonenauto op diesel valt in autosegment C heeft doorgaans een massa tussen de 1050 en 1450 kg en een motorinhoud van 1,8 – 2,2 L. Het gaat om het praktijkverbruik van de auto’s. De voertuigkilometers kan men om rekenen naar reizigerskilometers door te delen door het aantal inzittenden. Dat kan bij de reizen waar het aantal inzittenden bekend is. De gemiddelde bezettingsgraad van auto’s is 1,31 (Bron 39).</t>
  </si>
  <si>
    <t>Uitgegaan is van een auto met bouwjaar 2017 of nieuwer (met bijbehorende wegtypeverdeling), rijdend op B7 diesel. De klasse grote auto op diesel valt in autosegment D, E of F en weegt doorgaans meer dan 1450 kg met een motorinhoud groter dan 2,2 L. Het gaat om het praktijkverbruik van de auto’s. . De voertuigkilometers kan men om rekenen naar reizigerskilometers door te delen door het aantal inzittenden. Dat kan bij de reizen waar het aantal inzittenden bekend is. De gemiddelde bezettingsgraad van auto's is 1,31 (Bron 39).</t>
  </si>
  <si>
    <t>Uitgegaan is van een middelgrote auto rijdend op B7 diesel. De voertuigkilometers kan men om rekenen naar reizigerskilometers door te delen door het aantal inzittenden. Dat kan bij de reizen waar het aantal inzittenden bekend is. De gemiddelde bezettingsgraad van auto's is 1,31 (Bron 39).</t>
  </si>
  <si>
    <t>Uitgegaan is van een auto met bouwjaar 2017 of nieuwer (met bijbehorende wegtypeverdeling), rijdend op 50% butaan en 50% propaangemiddeld wegtype. Een kleine personenauto op LPG valt in autosegment A of B en heeft doorgaans een massa van kleiner dan 1000 kg en doorgaans een motorinhoud van minder dan 1,6 L. Het gaat om het praktijkverbruik van de auto’s. Voor de differentatie tussen kleine en middelzware auto’s is uitgegaan van een 21% zuiniger verbruik (Bron 2). De voertuigkilometers kan men om rekenen naar reizigerskilometers door te delen door het aantal inzittenden. Dat kan bij de reizen waar het aantal inzittenden bekend is. De gemiddelde bezettingsgraad van auto's is 1,31 (Bron 39).</t>
  </si>
  <si>
    <t xml:space="preserve">Uitgegaan is van een auto met bouwjaar 2017 of nieuwer (met bijbehorende wegtypeverdeling), rijdend op 50% butaan en 50% propaan . Een middelzware personenauto op LPG valt in autosegment C en heeft doorgaans een massa tussen de 1000 en 1400 kg, en een motorinhoud van 1,6 - 2,0 L. Het gaat om het praktijkverbruik van de auto’s. De voertuigkilometers kan men om rekenen naar reizigerskilometers door te delen door het aantal inzittenden. Dat kan bij de reizen waar het aantal inzittenden bekend is. De gemiddelde bezettingsgraad van auto's is 1,31 (Bron 39). </t>
  </si>
  <si>
    <t>Aardgas/ CNG</t>
  </si>
  <si>
    <t>Uitgegaan is van een auto met bouwjaar 2017 of nieuwer, met bijbehorende wegtypeverdeling. Een kleine personenauto op CNG valt in autosegment A of B en heeft een massa van kleiner dan 1000 kg en doorgaans een motorinhoud van minder dan 1,6 L. Het gaat om het praktijkverbruik van de auto’s. De voertuigkilometers kan men om rekenen naar reizigerskilometers door te delen door het aantal inzittenden. Dat kan bij de reizen waar het aantal inzittenden bekend is. De gemiddelde bezettingsgraad van auto's is 1,31 (Bron 39).</t>
  </si>
  <si>
    <t>Uitgegaan is van een auto met bouwjaar 2017 of nieuwer (met bijbehorende wegtypeverdeling). Een middelgrote auto valt in autosegment C en heeft doorgaans een gewicht tussen de 1000 en 1400 kg,. De voertuigkilometers kan men om rekenen naar reizigerskilometers door te delen door het aantal inzittenden. Dat kan bij de reizen waar het aantal inzittenden bekend is. De gemiddelde bezettingsgraad van auto's is 1,31 (Bron 39).</t>
  </si>
  <si>
    <t>Uitgegaan is van een auto met bouwjaar 2017 of nieuwer ( met bijbehorende wegtypeverdeling). De klasse grote auto op CNG valt in autosegment D, E of F en heeft doorgaans een massa van meer dan 1400 kg en een motorinhoud van meer dan 2,0 L. Het gaat om het praktijkverbruik van de auto’s. ’De voertuigkilometers kan men om rekenen naar reizigerskilometers door te delen door het aantal inzittenden. Dat kan bij de reizen waar het aantal inzittenden bekend is. De gemiddelde bezettingsgraad van auto’s is 1,31 (Bron 39).</t>
  </si>
  <si>
    <t>Bio-CNG</t>
  </si>
  <si>
    <t>Gemiddeld</t>
  </si>
  <si>
    <t xml:space="preserve">Uitgegaan is van een middelgrote auto met bouwjaar 2017 of nieuwer (met bijbehorende wegtypeverdeling). Een middelgrote auto valt in autosegment C en heeft doorgaans een gewicht tussen de 1000 en 1400 kg. Wat betreft well-to-tank emissie is een schatting gemaakt van een middenwaarde uit een grote range (Bron 2). De voertuigkilometers kan men om rekenen naar reizigerskilometers door te delen door het aantal inzittenden. Dat kan bij de reizen waar het aantal inzittenden bekend is. De gemiddelde bezettingsgraad van auto’s is 1,31 (Bron 39). </t>
  </si>
  <si>
    <t>Bio-ethanol (E85)</t>
  </si>
  <si>
    <t xml:space="preserve">Uitgegaan is van een middelgrote auto met bouwjaar 2017 of nieuwer (met bijbehorende wegtypeverdeling). Een middelgrote auto valt in autosegment C en heeft doorgaans een gewicht tussen de 950 en 1350 kg.Wat betreft well-to-tank emissie is een schatting gemaakt van een middenwaarde uit een grote range (Bron 2). De voertuigkilometers kan men om rekenen naar reizigerskilometers door te delen door het aantal inzittenden. Dat kan bij de reizen waar het aantal inzittenden bekend is. De gemiddelde bezettingsgraad van auto's is 1,31 (Bron 39). </t>
  </si>
  <si>
    <t>Biodiesel FAME 100%</t>
  </si>
  <si>
    <t>Uitgegaan is van een middelgrote auto met bouwjaar 2017 of nieuwer (met bijbehorende wegtypeverdeling). Een middelgrote auto valt in autosegment C en heeft doorgaans een gewicht tussen de 1000 en 1400 kg.Wat betreft well-to-tank emissie is een schatting gemaakt van een middenwaarde uit een grote range (Bron 2). De voertuigkilometers kan men om rekenen naar reizigerskilometers door te delen door het aantal inzittenden. Dat kan bij de reizen waar het aantal inzittenden bekend is. De gemiddelde bezettingsgraad van auto's is 1,31 (Bron 39).</t>
  </si>
  <si>
    <t>Biodiesel HVO 100%</t>
  </si>
  <si>
    <t xml:space="preserve">Uitgegaan is van een middelgrote auto met bouwjaar 2017 of nieuwer (met bijbehorende wegtypeverdeling. Een middelgrote auto valt in autosegment C en heeft doorgaans een gewicht tussen de 1000 en 1400 kg. De emissiefactor geldt alleen voor HVO (Hydrotreated Vegetable Oil) geproduceerd op basis van duurzame grondstoffen, dit is met name UCO (Used Cooking Oils). De voertuigkilometers kan men om rekenen naar reizigerskilometers door te delen door het aantal inzittenden. Dat kan bij de reizen waar het aantal inzittenden bekend is. De gemiddelde bezettingsgraad van auto's is 1,31 (Bron 39). </t>
  </si>
  <si>
    <t>Waterstof grijs</t>
  </si>
  <si>
    <t>[13] en [31]</t>
  </si>
  <si>
    <t>Uitgegaan is van een gemiddeld wegtype. De waterstofauto stoot geen andere emissies uit dan waterdamp. Er zijn dus alleen slijtage- en well-to-tank-emissies. De well-to-tank-emissies van waterstof zijn sterk afhankelijk van de productiemethode. Het kan onder andere worden geproduceerd uit kolen, aardgas en met behulp van elektriciteit. Voor waterstof is daarom ook een bandbreedte opgenomen (Bron 39)</t>
  </si>
  <si>
    <t>Batterij/Elektrisch</t>
  </si>
  <si>
    <r>
      <t xml:space="preserve">Uitgegaan is van een middelgrote auto (autosegment C ) met bouwjaar 2017 of nieuwer, met een bijbehorende wegtypeverdeling. De well-to-tank-emissies van de elektrische auto zijn in deze gebaseerd op de emissies van de grijze stroom (zie elektriciteit). Wordt een specifieke energiebron ingekocht dan dient de emissiefactor van de betreffende elektriciteit te worden gebruikt, vermenigvuldigd met het geschatte verbruik van een middelgrote elektrische auto: </t>
    </r>
    <r>
      <rPr>
        <sz val="9"/>
        <rFont val="Verdana"/>
        <family val="2"/>
      </rPr>
      <t>0,2028</t>
    </r>
    <r>
      <rPr>
        <sz val="9"/>
        <color rgb="FFFF0000"/>
        <rFont val="Verdana"/>
        <family val="2"/>
      </rPr>
      <t xml:space="preserve"> </t>
    </r>
    <r>
      <rPr>
        <sz val="9"/>
        <color rgb="FF000000"/>
        <rFont val="Verdana"/>
        <family val="2"/>
      </rPr>
      <t>kWh/vkm (inclusief 13% laadverlies) De voertuigkilometers kan men om rekenen naar reizigerskilometers door te delen door het aantal inzittenden. Dat kan bij de reizen waar het aantal inzittenden bekend is. De gemiddelde bezettingsgraad van auto's is 1,31 (Bron 39).</t>
    </r>
  </si>
  <si>
    <t>Gemiddelde stroommix</t>
  </si>
  <si>
    <r>
      <t>Uitgegaan is van een middelgrote auto (autosegment C ) met bouwjaar 2017 of nieuwer, met een bijbehorende wegtypeverdeling. De well-to-tank-emissies van de elektrische auto zijn in deze gebaseerd op de emissies van de gemiddelde stroommix (zie elektriciteit). Wordt een specifieke energiebron ingekocht dan dient de emissiefactor van de betreffende elektriciteit te worden gebruikt, vermenigvuldigd met de geschatte verbruik van een elektrische auto:</t>
    </r>
    <r>
      <rPr>
        <sz val="9"/>
        <rFont val="Verdana"/>
        <family val="2"/>
      </rPr>
      <t xml:space="preserve"> 0,2028</t>
    </r>
    <r>
      <rPr>
        <sz val="9"/>
        <color rgb="FF000000"/>
        <rFont val="Verdana"/>
        <family val="2"/>
      </rPr>
      <t xml:space="preserve"> kWh/vkm (inclusief 13% laadverlies). De voertuigkilometers kan men om rekenen naar reizigerskilometers door te delen door het aantal inzittenden. Dat kan bij de reizen waar het aantal inzittenden bekend is. De gemiddelde bezettingsgraad van auto's is 1,31 (Bron 39).</t>
    </r>
  </si>
  <si>
    <t>Groene stroom</t>
  </si>
  <si>
    <t>Uitgegaan is van een middelgrote auto (autosegment C ) met bouwjaar 2017 of nieuwer, met een bijbehorende wegtypeverdeling. De well-to-tank-emissies van de elektrische auto zijn in deze gebaseerd op de gemiddelde emissies van de groene stroom waarbij stroom uit wind, zon, water en biomassa zijn meegerekend (zie Bron 39). Wordt een specifieke energiebron ingekocht dan dient de emissiefactor van de betreffende elektriciteit te worden gebruikt, vermenigvuldigd met de geschatte verbruik van een elektrische auto: 0,2028 kWh/vkm (inclusief 13% laadverlies). De voertuigkilometers kan men om rekenen naar reizigerskilometers door te delen door het aantal inzittenden. Dat kan bij de reizen waar het aantal inzittenden bekend is. De gemiddelde bezettingsgraad van auto's is 1,31 (Bron 39).</t>
  </si>
  <si>
    <t>Motor</t>
  </si>
  <si>
    <t>benzine</t>
  </si>
  <si>
    <t>[39], tabel 2</t>
  </si>
  <si>
    <t>Op basis van een gemiddelde motorfiets (euroklasse 1-5), gemiddelde wegtype en op basis van benzine (E10).</t>
  </si>
  <si>
    <t>Fiets</t>
  </si>
  <si>
    <t>Op basis van de gemiddelde stroommix. Indien gebruik wordt gemaakt van groene stroom is de uitstoot 0 gr/km.</t>
  </si>
  <si>
    <t>Minibus (max. 8 personen)</t>
  </si>
  <si>
    <t xml:space="preserve">Het gaat om middelzware bestelbussen, met een leeggewicht van ca. 2000 kg (vergelijkbaar met taxi/belbus) (Bron 2). </t>
  </si>
  <si>
    <t>Diesel (gemiddeld)</t>
  </si>
  <si>
    <t>reizigerskilometer</t>
  </si>
  <si>
    <t>[39], tabel 1</t>
  </si>
  <si>
    <t xml:space="preserve">Deze factor is berekend op basis van een bezettingsgraad van 2,4 personen. </t>
  </si>
  <si>
    <r>
      <t>Op basis van de</t>
    </r>
    <r>
      <rPr>
        <sz val="9"/>
        <rFont val="Verdana"/>
        <family val="2"/>
      </rPr>
      <t xml:space="preserve"> gemiddelde stroommix</t>
    </r>
    <r>
      <rPr>
        <sz val="9"/>
        <color theme="1"/>
        <rFont val="Verdana"/>
        <family val="2"/>
      </rPr>
      <t>. Indien gebruik wordt gemaakt van groene stroom is de uitstoot 0 gr/km.</t>
    </r>
  </si>
  <si>
    <t>Touringcar</t>
  </si>
  <si>
    <t xml:space="preserve">Deze factor is berekend op basis van een bezettingsgraad van 48. </t>
  </si>
  <si>
    <t>HVO100/biodiesel</t>
  </si>
  <si>
    <t>[39], tabel 77</t>
  </si>
  <si>
    <r>
      <t>Berekend op basis van de</t>
    </r>
    <r>
      <rPr>
        <sz val="9"/>
        <rFont val="Verdana"/>
        <family val="2"/>
      </rPr>
      <t xml:space="preserve"> gemiddelde stroommix</t>
    </r>
    <r>
      <rPr>
        <sz val="9"/>
        <color theme="1"/>
        <rFont val="Verdana"/>
        <family val="2"/>
      </rPr>
      <t>. Indien gebruik wordt gemaakt van groene stroom is de uitstoot 0 gr/km.</t>
    </r>
  </si>
  <si>
    <t>OV algemeen</t>
  </si>
  <si>
    <t>Voertuigtype onbekend</t>
  </si>
  <si>
    <t>Berekend op basis van reizigerskilometers zoals gerapporteerd door KiM data 2019 (pre-COVID).</t>
  </si>
  <si>
    <t>Bus, Tram, Metro</t>
  </si>
  <si>
    <t>Berekend op basis van reizigerskilometers op basis van modaliteit, zoals gerapporteerd door KiM data 2019 (pre-COVID).</t>
  </si>
  <si>
    <t>Trein</t>
  </si>
  <si>
    <t>Treintype onbekend</t>
  </si>
  <si>
    <t>Gemiddelde bezettingsgraad 29%. Elektrische treinen rijden op groene stroom. Niet geldig voor buitenlandse treinreizen.</t>
  </si>
  <si>
    <t>Uitgaande van stoptreinen en gebruik van normale diesel. Gemiddelde bezettingsgraad 26%.</t>
  </si>
  <si>
    <t>Elektrisch</t>
  </si>
  <si>
    <t>Geldig voor NS, intercity direct en regionale elektrische treinen. 
Alle OV bedrijven gebruiken 100% groene stroom, waardoor er geen emissies vrijkomen per reizigerskilometer.
Gemiddelde bezettingsgraad stoptreinen 24% en intercity's 32%.</t>
  </si>
  <si>
    <t>Trein Internationaal</t>
  </si>
  <si>
    <t>Gemiddelde  stroommix</t>
  </si>
  <si>
    <t>In Nederland op groene stroom, Internationaal op stroommix. 
De emissiecijfers zijn exclusief voor- en natransport. Gemiddelde bezettingsgraad is 47%</t>
  </si>
  <si>
    <t>OV Bus</t>
  </si>
  <si>
    <t>Bus type onbekend</t>
  </si>
  <si>
    <t>Gemiddelde bezetting is 8,1 reizigers.</t>
  </si>
  <si>
    <t>Groengas</t>
  </si>
  <si>
    <t>Brandstofcel/waterstof</t>
  </si>
  <si>
    <t>Gemiddelde bezetting is 8,1 reizigers. Uitgaande van gebruik van grijze waterstof (steam reforming).</t>
  </si>
  <si>
    <t>OV bedrijven gebruiken 100% groene stroom, waardoor er geen emissies vrijkomen per reizigerskilometer.</t>
  </si>
  <si>
    <t>Metro</t>
  </si>
  <si>
    <t>OV bedrijven gebruiken 100% groene stroom, waardoor er geen emissies vrijkomen per reizigerskilometer.
Gemiddelde bezettingsgraad 84%</t>
  </si>
  <si>
    <t>Tram</t>
  </si>
  <si>
    <t>OV bedrijven gebruiken 100% groene stroom, waardoor er geen emissies vrijkomen per reizigerskilometer.
Gemiddelde bezettingsgraad 36%</t>
  </si>
  <si>
    <t>Veerboot</t>
  </si>
  <si>
    <t>Emissiecijfer bevat een grote spreiding. De emissies van verschillende veerdiensten per reizigerskm lopen zeer uiteen. Het gepresenteerde gemiddelde is dus erg onzeker.</t>
  </si>
  <si>
    <t>Vliegtuig</t>
  </si>
  <si>
    <t>Regionaal</t>
  </si>
  <si>
    <t>&lt; 700 km</t>
  </si>
  <si>
    <t>[37]</t>
  </si>
  <si>
    <t>Voor emissiefactoren per zitplaatsklasse, zie het document van Milieu Centraal bij bronnen (nummer 37). Voor vliegreizen wordt onderscheid gemaakt in afstandsklassen. De emissies voor landen, taxiën en opstijgen vormen bij korte vluchten een aanzienlijk aandeel in het totaal en bij lange vluchten slechts een fractie. In de cijfers zijn ook niet-CO2-effecten opgenomen, die juist bij lange vluchten een groter aandeel vormen. Een wetenschappelijk gefundeerde methode om deze niet CO2-emissies te berekenen ontbreekt nog.  De niet-CO2-emissie wordt bepaald met een gemiddelde ophoogfactor (0,7) over de directe CO2-uitstoot. De pure CO2-emissies zijn gemiddeld ongeveer 50% lager dan de waarden in CO2-equivalenten.</t>
  </si>
  <si>
    <t>Europees</t>
  </si>
  <si>
    <t>700 - 2.500 km</t>
  </si>
  <si>
    <t>Intercontinentaal</t>
  </si>
  <si>
    <t>&gt; 2.500 km</t>
  </si>
  <si>
    <t>Gem. alle afstanden</t>
  </si>
  <si>
    <t>Goederenvervoer</t>
  </si>
  <si>
    <t>Bulk- en stukgoederen</t>
  </si>
  <si>
    <t>Bestelauto</t>
  </si>
  <si>
    <t>&gt; 2 ton</t>
  </si>
  <si>
    <t>tonkilometer</t>
  </si>
  <si>
    <t>[33], tabel 5</t>
  </si>
  <si>
    <t>Laadcapaciteit max. 1,2 ton. Veelal pakketbezorgdiensten.</t>
  </si>
  <si>
    <t>Vrachtwagen</t>
  </si>
  <si>
    <t>vrachtwagen &lt; 10 ton</t>
  </si>
  <si>
    <t>[33], tabel 4</t>
  </si>
  <si>
    <t>De gewichtsklasse geeft de maximaal toegestane voertuigmassa aan (i.e. het gewicht van het voertuig plus het laadvermogen). Betreft mn. vrachtwagens van bezorgdiensten en verhuisbedrijven. Ladingcapaciteit is 3 ton.</t>
  </si>
  <si>
    <t>vrachtwagen 10-20 ton</t>
  </si>
  <si>
    <t>Komt veel voor. De gewichtsklasse geeft de maximaal toegestane voertuigmassa aan (i.e. het gewicht van het voertuig plus het laadvermogen). Ladingcapaciteit is 7,5 ton.</t>
  </si>
  <si>
    <t>vrachtwagen &gt; 20 ton plus aanhanger</t>
  </si>
  <si>
    <t>De gewichtsklasse geeft de maximaal toegestane voertuigmassa aan (i.e. het gewicht van het voertuig plus het laadvermogen). Ladingcapaciteit is 28 ton.</t>
  </si>
  <si>
    <t>zware trekker + oplegger</t>
  </si>
  <si>
    <t>Komt veel voor. Ladingcapaciteit is 29,2 ton.</t>
  </si>
  <si>
    <t>LZV</t>
  </si>
  <si>
    <t>LZV = Lange zware voertuigen. Komen niet in stedelijke gebieden. Ladingcapaciteit 40,8 ton.</t>
  </si>
  <si>
    <t>[33], tabel 16</t>
  </si>
  <si>
    <t>Exclusief voor- en natransport. Lading zwaar, middellange trein.</t>
  </si>
  <si>
    <t>Combinatie</t>
  </si>
  <si>
    <t>Gemiddeld in Nederland. Combinatie van 73% elektrisch en 27% diesel. Exclusief voor- en natransport. Lading zwaar, middellange trein.</t>
  </si>
  <si>
    <t>Binnenvaart</t>
  </si>
  <si>
    <t>Klein, 300-600 ton (Spits-Kempenaar)</t>
  </si>
  <si>
    <t>[33], tabel 24</t>
  </si>
  <si>
    <t>Gemiddelde factor van CEMT en Waal, middelzwaar transport. De gewichtsklasse geeft een range van het maximale laadvermogen. De factor is exclusief voor- en natransport. Nb. Past uw vaartuig niet in de gegeven ranges, raadpleeg dan het brondocument.</t>
  </si>
  <si>
    <t>Gemiddeld, 1500-3000 ton (RHK-groot Rijnschip)</t>
  </si>
  <si>
    <t>Meest voorkomend type. Waal en zwaar transport zijn representatief. De gewichtsklasse geeft een range van het maximale laadvermogen. De factor is exclusief voor- en natransport. Nb. Past uw vaartuig niet in de gegeven ranges, raadpleeg dan het brondocument.</t>
  </si>
  <si>
    <t>Groot, 5000-11000 ton (koppelverband-duwbak)</t>
  </si>
  <si>
    <t>Waal en zwaar transport zijn representatief. De gewichtsklasse geeft een range van het maximale laadvermogen. De factor is exclusief voor- en natransport. Nb. Past uw vaartuig niet in de gegeven ranges, raadpleeg dan het brondocument.</t>
  </si>
  <si>
    <t>Gemiddelde binnenvaart
(RHKschip waal 1.537 ton en groot rijschip waal 3.013 ton)</t>
  </si>
  <si>
    <t>Meest voorkomend type schepen zijn R.H.K (Rijn-Herne-Kanaal) 1.537 ton en Groot Rijnschip 3.013 ton. De factor is exclusief voor- en natransport. Nb. Past uw vaartuig niet in de gegeven ranges, raadpleeg dan het brondocument.</t>
  </si>
  <si>
    <t>Zeevaart</t>
  </si>
  <si>
    <t>Kustvaart</t>
  </si>
  <si>
    <t>[33], tabel 29</t>
  </si>
  <si>
    <t>General cargo, 10-20 dwkt (deadweight tonnage in kiloton); maximaal toegestane massa van brandstof, ballastwater en lading. De factor is exclusief voor- en natransport.</t>
  </si>
  <si>
    <t>Deep Sea</t>
  </si>
  <si>
    <t>Bulkcarrier 35-60 dwkt (deadweight tonnage in kiloton); maximaal toegestane massa van brandstof, ballastwater en lading. De factor is exclusief voor- en natransport.</t>
  </si>
  <si>
    <t>gemiddelde (berekend per tonkm)</t>
  </si>
  <si>
    <t>Gemiddelde is gebaseerd op deep sea, omdat dit representatief is voor het grootste deel van het transport. De factor is exclusief voor- en natransport.</t>
  </si>
  <si>
    <t>Luchtvaart</t>
  </si>
  <si>
    <t>lange afstand</t>
  </si>
  <si>
    <t>[33], tabel 35</t>
  </si>
  <si>
    <t xml:space="preserve">Gemiddelde tussen belly freight en full freight. Lading licht. </t>
  </si>
  <si>
    <t>Containers</t>
  </si>
  <si>
    <t>&gt; 20 ton</t>
  </si>
  <si>
    <t>[33], tabel 7</t>
  </si>
  <si>
    <t>De gewichtsklasse geeft de maximaal toegestane massa aan (i.e. het gewicht van het voertuig plus het laadvermogen). Ladingcapaciteit 1 TEU</t>
  </si>
  <si>
    <t>&gt; 20 ton met aanhanger</t>
  </si>
  <si>
    <t>De gewichtsklasse geeft de maximaal toegestane massa aan (i.e. het gewicht van het voertuig plus het laadvermogen). Ladingcapaciteit 2 TEU.</t>
  </si>
  <si>
    <t>Trekker met oplegger zwaar</t>
  </si>
  <si>
    <t>LZV = Lange zware voertuigen. Komen niet in stedelijke gebieden. Ladingcapaciteit 3 TEU</t>
  </si>
  <si>
    <t>[33], tabel 17</t>
  </si>
  <si>
    <t>Exclusief voor- en natransport. Ladingcapaciteit 90 TEU</t>
  </si>
  <si>
    <t>feb '21</t>
  </si>
  <si>
    <t>Gemiddeld in Nederland: combinatie van 73% elektrisch en 27% diesel. Exclusief voor- en natransport. Ladingcapaciteit 90 TEU</t>
  </si>
  <si>
    <t>40 TEU (Neo Kemp)</t>
  </si>
  <si>
    <t>[33], tabel 25</t>
  </si>
  <si>
    <t>Gemiddelde factor van CEMT III en Waal, middelzwaar transport. De factor is exclusief voor- en natransport.</t>
  </si>
  <si>
    <t>okt'23</t>
  </si>
  <si>
    <t>96 TEU (Rijn Herne Kanaal)</t>
  </si>
  <si>
    <t>Waal representatief. De factor is exclusief voor- en natransport.</t>
  </si>
  <si>
    <t>208 TEU (Groot Rijnschip)</t>
  </si>
  <si>
    <t>348 TEU (koppelverband)</t>
  </si>
  <si>
    <t xml:space="preserve">Gemiddelde binnenvaart (Groot Rijschip 208 teu) </t>
  </si>
  <si>
    <t>Meest voorkomend is Groot Rijnschip 208 TEU, deze factor kan als gemiddelde worden aangehouden. De factor is exclusief voor- en natransport.</t>
  </si>
  <si>
    <t>[33], tabel 31</t>
  </si>
  <si>
    <t>1.000-2000 TEU. De factor is exclusief voor- en natransport.</t>
  </si>
  <si>
    <t>8.000-12.000 TEU. Middelzwaar transport is representatief. De factor is exclusief voor- en natransport.</t>
  </si>
  <si>
    <t>Gemiddelde</t>
  </si>
  <si>
    <t>Koudemiddelen en overige emissies</t>
  </si>
  <si>
    <t>R1233zd</t>
  </si>
  <si>
    <t>[7]</t>
  </si>
  <si>
    <t xml:space="preserve">De waarden in deze tabel kunnen worden gebruikt om de klimaatschade van lekkend koelmiddel in een CO2-inventaris op te nemen. Het aardopwarmingsvermogen (GWP) wordt berekend als het opwarmingsvermogen in een periode van 100 jaar van 1 kg van een gas ten opzichte van 1 kg CO2. Emissies tijdens de productie (WTT) zijn niet bekend en niet meegenomen. </t>
  </si>
  <si>
    <t>feb '23</t>
  </si>
  <si>
    <t>1234yf</t>
  </si>
  <si>
    <t>De waarden in deze tabel kunnen worden gebruikt om de klimaatschade van lekkend koelmiddel in een CO2-inventaris op te nemen. Het aardopwarmingsvermogen (GWP) wordt berekend als het opwarmingsvermogen in een periode van 100 jaar van 1 kg van een gas ten opzichte van 1 kg CO2. Emissies tijdens de productie (WTT) zijn niet bekend en niet meegenomen.</t>
  </si>
  <si>
    <t>1234ze</t>
  </si>
  <si>
    <t>R22</t>
  </si>
  <si>
    <t>R23</t>
  </si>
  <si>
    <t>R32</t>
  </si>
  <si>
    <t>R125</t>
  </si>
  <si>
    <t>R134a</t>
  </si>
  <si>
    <t>R143a</t>
  </si>
  <si>
    <t>R245fa</t>
  </si>
  <si>
    <t>R290</t>
  </si>
  <si>
    <t>propaan</t>
  </si>
  <si>
    <t>R404a</t>
  </si>
  <si>
    <t>(44% R125; 52% R143a; 4% R134a)</t>
  </si>
  <si>
    <t>De waarden in deze tabel kunnen worden gebruikt om de klimaatschade van lekkend koelmiddel in een CO2-inventaris op te nemen. Het aardopwarmingsvermogen (GWP) wordt berekend als het opwarmingsvermogen in een periode van 100 jaar van 1 kg van een gas ten opzichte van 1 kg CO2. Emissies tijdens de productie (WTT) zijn niet bekend en niet meegenomen. Het totale GWP voor een mengsel is berekend via het gewogen gemiddelde van de bestanddelen.</t>
  </si>
  <si>
    <t>R407a</t>
  </si>
  <si>
    <t>(20% R32; 40% R125; 40% R134a)</t>
  </si>
  <si>
    <t>R407c</t>
  </si>
  <si>
    <t>(23% R32; 25% R125; 52% R134a)</t>
  </si>
  <si>
    <t>R407F</t>
  </si>
  <si>
    <t>(40% R134a, 30% R125a, 30% R32)</t>
  </si>
  <si>
    <t>R410a</t>
  </si>
  <si>
    <t>(50% R32; 50% R125)</t>
  </si>
  <si>
    <t>R417a</t>
  </si>
  <si>
    <t>(46,6% R125; 50% R134a; 3,4% butaan)</t>
  </si>
  <si>
    <t>R422d</t>
  </si>
  <si>
    <t>(65,1% R125; 31,5% R134a; 3,4% R600a)</t>
  </si>
  <si>
    <t>R438A</t>
  </si>
  <si>
    <t>(8,5% R-32, 45% R125, 44,2% R134a 1,7% R600, 0,6% R601a)</t>
  </si>
  <si>
    <t>R448A</t>
  </si>
  <si>
    <t>(blend van R32 (26%), R125 (26%), R134a (21%), R1234ze (7%) en R1234yf (20%)</t>
  </si>
  <si>
    <t>R449A</t>
  </si>
  <si>
    <t>(blend van R32 (24,3%), R125 (24,7%), R1234yf (25,3%) and R134a (25,7%))</t>
  </si>
  <si>
    <t>R450A</t>
  </si>
  <si>
    <t>(blend van R134a (42%) en R1234ze (58%)</t>
  </si>
  <si>
    <t>R452A</t>
  </si>
  <si>
    <t>(11% R-32, 59% R125, 30% R1234yf)</t>
  </si>
  <si>
    <t>R452B</t>
  </si>
  <si>
    <t>(blend van R32 (67%), R125 (7%) en R1234yf (26%))</t>
  </si>
  <si>
    <t>R507</t>
  </si>
  <si>
    <t>(50% R143a; 50% R125)</t>
  </si>
  <si>
    <t>R513A</t>
  </si>
  <si>
    <t>(blend van 56% R1234yf and 44% R134a)</t>
  </si>
  <si>
    <t>R600</t>
  </si>
  <si>
    <t>butaan</t>
  </si>
  <si>
    <t>R600a</t>
  </si>
  <si>
    <t>isobutaan</t>
  </si>
  <si>
    <t>R601A</t>
  </si>
  <si>
    <t>isopentaan</t>
  </si>
  <si>
    <t>R717</t>
  </si>
  <si>
    <t>ammoniak</t>
  </si>
  <si>
    <t>Ammioniak is geen broeikgas</t>
  </si>
  <si>
    <t>R744</t>
  </si>
  <si>
    <t>CO2</t>
  </si>
  <si>
    <t>Methaan</t>
  </si>
  <si>
    <t>CH4</t>
  </si>
  <si>
    <t xml:space="preserve">De waarden in deze tabel kunnen worden gebruikt om de klimaatschade van lekkend gas in een CO2-inventaris op te nemen. Het aardopwarmingsvermogen (GWP) wordt berekend als het opwarmingsvermogen in een periode van 100 jaar van 1 kg van een gas ten opzichte van 1 kg CO2. Emissies tijdens de productie (WTT) zijn niet bekend en niet meegenomen. </t>
  </si>
  <si>
    <t>Lachgas</t>
  </si>
  <si>
    <t>N2O</t>
  </si>
  <si>
    <t>Zwavel Hexafluoride</t>
  </si>
  <si>
    <t>SF6</t>
  </si>
  <si>
    <t>Bronnen:</t>
  </si>
  <si>
    <t>1.</t>
  </si>
  <si>
    <t>9.</t>
  </si>
  <si>
    <t xml:space="preserve">Milieucentraal, 2022. Methodiek CO2 emissiefactoren personenauto's. </t>
  </si>
  <si>
    <t>23.</t>
  </si>
  <si>
    <t>CE Delft, 2023: Ketenemissies elektriciteit, actualisatie elektriciteitsmix 2021, https://ce.nl/publicaties/ketenemissies-elektriciteit-actualisatie-elektriciteitsmix-2021/</t>
  </si>
  <si>
    <t>35.</t>
  </si>
  <si>
    <t>RHDHV, 2023: Ketenemissies aardgasmix 2022 - 2023</t>
  </si>
  <si>
    <t xml:space="preserve">38. </t>
  </si>
  <si>
    <t>RVO, 2023. Duurzaamheidsrapport warmtebedrijven 2022.  https://www.rvo.nl/sites/default/files/2023-10/Duurzaamheidsrapportage 2022-V2.pdf</t>
  </si>
  <si>
    <t>39.</t>
  </si>
  <si>
    <t xml:space="preserve">CE Delft 2023, STREAM personenvervoer 2022, zie https://ce.nl/publicaties/stream-personenvervoer-2022/ </t>
  </si>
  <si>
    <t>42.</t>
  </si>
  <si>
    <t>Milieucentraal 2024: Emissiefactoren elektriciteit, actualisatie obv. elektriciteitsmix 2022</t>
  </si>
  <si>
    <t xml:space="preserve">43. </t>
  </si>
  <si>
    <t>Milieucentraal, 2024. Methodiek CO2 emissiefactoren elektrische personenauto's, 2023 obv nieuwe elektriciteitsfactoren.</t>
  </si>
  <si>
    <t xml:space="preserve">Grijze waterstof wordt gemaakt via aardgasfractionering. 
Energieinhoud/ stookwaarde = 120 MJ/kg. Indien waterstof in liters wordt afgerekend, wordt er ongeveer 90,7gr/liter waterstof getankt.
</t>
  </si>
  <si>
    <t xml:space="preserve">Groene waterstof wordt gemaakt via elektrolyse met groene stroom. 
Energieinhoud/ stookwaarde = 120 MJ/kg. Indien waterstof in liters wordt afgerekend, wordt er ongeveer 90,7gr/liter waterstof getankt.
</t>
  </si>
  <si>
    <t>Stookolie</t>
  </si>
  <si>
    <t>vervallen</t>
  </si>
  <si>
    <t>gebruik emissiefactor diesel</t>
  </si>
  <si>
    <t>Vervallen</t>
  </si>
  <si>
    <t>Voor elektriciteitsproductie uit afval, hoogovengas en restgassen uit raffinaderijen en petrochemie wordt verondersteld dat deze wordt opgewekt met een rendement dat gelijk is aan het gemiddelde rendement van het productiepark in Nederland (exclusief deze bronnen). Voor deze bronnen is het lastig de brandstof inzet te verdelen over elektriciteitsproductie en de andere functies die deze centrales hebben.</t>
  </si>
  <si>
    <t>Cokeskolen (cokeovens)</t>
  </si>
  <si>
    <t>Cokeskolen (basismetaal)</t>
  </si>
  <si>
    <t>Steenkool</t>
  </si>
  <si>
    <t>Sub-bitumeneuze steenkool</t>
  </si>
  <si>
    <t>Bitumenezue leisteen</t>
  </si>
  <si>
    <t>Steenkool - bruinkoolbriketten</t>
  </si>
  <si>
    <t>Doordat er steeds meer gas wordt geimporteerd, verandert de voorketenemissie van aardgas. In bron (35) is dit in beeld gebracht en geactualiseerd. 
Indien aardgas onverbrand weglekt, draagt dit ook bij aan het broeikaseffect, vanwege het aanwezige methaan (in G-gas is dat ca 81,3%). Methaan heeft een GWP van 28 (zie koudemiddelen en overige emissies). Indien er 1 m3 aardgas (soortelijk gewicht 0,845 kg/m3) weglekt geeft dit ongeveer 16,16 kg CO2 equivalenten.</t>
  </si>
  <si>
    <t xml:space="preserve">De verbrandingsemissie van aardgas zijn constant, maar de voorketenemissies zijn veranderlijk (bron 35). 
Indien methaan onverbrand weglekt, draagt dit ook bij aan het broeikaseffect (Methaan heeft een GWP van 28, zie koudemiddelen en overige emissies). Indien er 1 Nm3 aardgas (soortelijk gewicht 0,845 kg/m3) weglekt geeft dit ongeveer 16,16 kg CO2 equivalenten.
Nb. Sommige bedrijven krijgen hoog calorisch gas geleverd (H-gas). Op een factuur wordt dit altijd teruggerekend naar Nm3 G-gas. Wij presenteren dan ook alleen de emissiefactor voor G-Gas (methaangehalte 81,3%). 
</t>
  </si>
  <si>
    <t>[23]</t>
  </si>
  <si>
    <t xml:space="preserve">De CO2-emissiefactor die elektriciteitsleveranciers rapporteren op het stroometiket is het meest specifiek, maar is exclusief de emissies in de voorketen (de voorketen bestaat uit het produceren, inzamelen, voorbehandelen en vervoeren van de brandstof voor de centrale). Deze emissies varieren afhankelijk van de mix aan brandstoffen. Dit getal kan preciezer berekend worden, afhankelijk van de geleverde stroom. Op het stroometiket staat ook de herkomst van de geleverde stroom (specifieke energiebron en land van oorsprong). Vermeld dit in rapportages. Bron 23 geeft ook ketenemissiekentallen per elektriciteitssoort. </t>
  </si>
  <si>
    <t>[23], [40], [39] tabel 76</t>
  </si>
  <si>
    <t>Deze factor geeft een gemiddelde CO2 emissie van grijze stroom weer, incl. de voorketenemissies. Het gaat om een voor Nederland representatieve stroommix van o.a. kolen, gas en kernenergie. Indien u de CO2 uitstoot t.g.v. de bouw en sloop van de energiecentrale ook wilt meenemen (LCA benadering) dan is deze ca. 1 gram CO2 per kWh (Bron 23).</t>
  </si>
  <si>
    <t>Deze factor kan alleen worden gebruikt als de bron van uw stroom niet te achterhalen is. Denk hierbij bijvoorbeeld aan een laadpaal voor het opladen van elektrische auto's langs de openbare weg. Gebruik van deze factor dient zo veel mogelijk vermeden te worden. Indien u de CO2 uitstoot t.g.v. de bouw en sloop van de energiecentrale ook wilt meenemen (LCA benadering) dan is deze ca. 7 gram CO2 per kWh (Bron 23).</t>
  </si>
  <si>
    <t>[23], [39] tabel 74</t>
  </si>
  <si>
    <t xml:space="preserve">De uitstoot is 0 indien de Well to Wheel benadering gebruikt wordt. Indien u de CO2 uitstoot t.g.v. de bouw en sloop van windmolens ook wilt meenemen (LCA benadering) dan is deze ca. 14 gram CO2 per kWh (Bron 23).
</t>
  </si>
  <si>
    <t xml:space="preserve">De uitstoot is 0 indien de Well to Wheel benadering gebruikt wordt. Indien u de CO2 uitstoot t.g.v. de bouw en sloop van de waterkrachtcentrale ook wilt meenemen (LCA benadering) dan is deze ca. 4 gram CO2 per kWh (Bron 23).
</t>
  </si>
  <si>
    <t xml:space="preserve">De uitstoot is 0 indien de Well to Wheel benadering gebruikt wordt. Indien u de CO2 uitstoot t.g.v. de bouw en sloop van de zonnepanelen ook wilt meenemen (LCA benadering) dan is deze ca. 61 gram CO2 per kWh (Bron 23). 
</t>
  </si>
  <si>
    <t>Bij de emissie van stroom uit biomassa is alleen de voorketen van belang, omdat de directe verbranding van biomassa onderdeel is van de kortcyclische koolstofketen. De voorketen bestaat uit het produceren, inzamelen, voorbehandelen en vervoeren van de brandstof voor de centrale. Energie uit biomassa is volgens CBS afkomstig uit meerdere energie-bronnen: 35% AVI (gft), 31% meestook (hout), 16% decentraal (hout), 3% RWZI slib (biogas), 9% mest (biogas), 5% overig (biogas). Indien u de CO2 uitstoot t.g.v. de bouw en sloop van de energiecentrale ook wilt meenemen (LCA benadering) dan is deze ca. 1 gram CO2 per kWh (Bron 23).</t>
  </si>
  <si>
    <t xml:space="preserve">[36] en [25] </t>
  </si>
  <si>
    <r>
      <t>Gemiddelde voor warmte afkomstig uit grootschalige warmtenetten. Desgewenst is de specifieke TTW emissiefactor van uw eigen net te herleiden uit het Duurzaamheidsrapport warmtebedrijven (36). 
Indien er warmte en/of koude wordt geleverd uit een naburige WKO-installatie waarbij u niet zelf in het elektriciteitsgebruik van de WKO voorziet, dan kan met een emissiefactor van ongeveer</t>
    </r>
    <r>
      <rPr>
        <sz val="9"/>
        <color rgb="FFFF0000"/>
        <rFont val="Verdana"/>
        <family val="2"/>
      </rPr>
      <t xml:space="preserve"> </t>
    </r>
    <r>
      <rPr>
        <sz val="9"/>
        <rFont val="Verdana"/>
        <family val="2"/>
      </rPr>
      <t>19,03</t>
    </r>
    <r>
      <rPr>
        <sz val="9"/>
        <color rgb="FFFF0000"/>
        <rFont val="Verdana"/>
        <family val="2"/>
      </rPr>
      <t xml:space="preserve"> </t>
    </r>
    <r>
      <rPr>
        <sz val="9"/>
        <rFont val="Verdana"/>
        <family val="2"/>
      </rPr>
      <t xml:space="preserve">kg/GJ worden gerekend. Hierbij is uitgegaan van een COP van 4,9 en gebruik van de gemiddelde stroommix (0,337 kg/kWh).
</t>
    </r>
  </si>
  <si>
    <t>Uitgegaan is van een middelgrote auto met bouwjaar 2017 of nieuwer en een bijbehorende wegtypeverdeling . Een brandstofmix van 80,3% Benzine, 12,3% Diesel, 1,3% LPG, 0,1% Aardgas/CNG en 6% elektrisch (volledig en plug-in) is aangehouden. De voertuigkilometers kan men om rekenen naar reizigerskilometers door te delen door het aantal inzittenden. Dat kan bij de reizen waar het aantal inzittenden bekend is. De gemiddelde bezettingsgraad van auto's is 1,39 (Bron 2).</t>
  </si>
  <si>
    <t>Uitgegaan is van een auto met bouwjaar 2017 of nieuwer (met bijbehorende wegtypeverdeling),  rijdend op E10 benzine. Een kleine personenauto op benzine valt in autosegment A en B en heeft doorgaans een massa kleiner dan 950 kg en een motorinhoud van minder dan 1,6 L. Het gaat om het praktijkverbruik van de auto’s. De voertuigkilometers kan men om rekenen naar reizigerskilometers door te delen door het aantal inzittenden. Dat kan bij de reizen waar het aantal inzittenden bekend is. De gemiddelde bezettingsgraad van auto's is 1,39 (Bron 2).</t>
  </si>
  <si>
    <t>Uitgegaan is van een auto met bouwjaar 2017 of nieuwer (met bijbehorende wegtypeverdeling), rijdend op E10 benzine. Een middelgrote personenauto op benzine valt in autosegment C en heeft doorgaans een massa tussen de 950 en 1350 kg eneen motorinhoud van 1,6 - 2,0 L. Het gaat om het praktijkverbruik van de auto’s. De voertuigkilometers kan men om rekenen naar reizigerskilometers door te delen door het aantal inzittenden. Dat kan bij de reizen waar het aantal inzittenden bekend is. De gemiddelde bezettingsgraad van auto's is 1,39 (Bron 2).</t>
  </si>
  <si>
    <t>Uitgegaan is van een auto met bouwjaar 2017 of nieuwer (met bijbehorende wegtypeverdeling), rijdend op E10 benzine De klasse grote auto op benzine valt in autosegment D, E of F en weegt doorgaans meer dan 1350 kg en heeft een motorinhoud &gt; 2,0 L. Het gaat om het praktijkverbruik van de auto’s. De voertuigkilometers kan men om rekenen naar reizigerskilometers door te delen door het aantal inzittenden. Dat kan bij de reizen waar het aantal inzittenden bekend is. De gemiddelde bezettingsgraad van auto's is 1,39 (Bron 2).</t>
  </si>
  <si>
    <t xml:space="preserve">Uitgegaan is van een middelgrote hybride auto die E10 tankt. Een hybride kan 20 tot 30% zuiniger zijn dan een vergelijkbare auto zonder elektrische ondersteuning. ’
De voertuigkilometers kan men om rekenen naar reizigerskilometers door te delen door het aantal inzittenden. Dat kan bij de reizen waar het aantal inzittenden bekend is. De gemiddelde bezettingsgraad van auto’s is 1,39 (Bron 2).
</t>
  </si>
  <si>
    <t>Uitgegaan is van een  middelgrote auto met bouwjaar 2017 of nieuwer (met bijbehorende wegtypeverdeling) die E10 tankt en gemiddeld 27% elektrisch rijdt. Een plug in hybride kan tot 40% zuiniger zijn dan een vergelijkbare auto zonder elektrische ondersteuning en accu. Uit metingen aan het praktijkverbruik van hybride auto’s die gebruikt worden als bedrijfvoertuig werd echter een zéér variërend minderverbruik aangetoond. De voertuigkilometers kan men om rekenen naar reizigerskilometers door te delen door het aantal inzittenden. Dat kan bij de reizen waar het aantal inzittenden bekend is. De gemiddelde bezettingsgraad van auto's is 1,39 (Bron 2).</t>
  </si>
  <si>
    <t>Uitgegaan is van een auto met bouwjaar 2017 of nieuwer (met een bijbehorende wegtypeverdeling), rijdend op B7 diesel. Een kleine personenauto op diesel valt in autosegment A of B en heeft doorgaans een massa van kleiner dan 1050 kg en een motorinhoud van minder dan 1,8 L. Het gaat om het praktijkverbruik van de auto’s. De voertuigkilometers kan men om rekenen naar reizigerskilometers door te delen door het aantal inzittenden. Dat kan bij de reizen waar het aantal inzittenden bekend is. De gemiddelde bezettingsgraad van auto's is 1,39 (Bron 2).</t>
  </si>
  <si>
    <t>Uitgegaan is van een auto met bouwjaar 2017 of nieuwer (met bijbehorende wegtypeverdeling), rijdend op B7 diesel. Een middelgrotepersonenauto op diesel valt in autosegment C heeft doorgaans een massa tussen de 1050 en 1450 kg en een motorinhoud van 1,8 – 2,2 L. Het gaat om het praktijkverbruik van de auto’s. De voertuigkilometers kan men om rekenen naar reizigerskilometers door te delen door het aantal inzittenden. Dat kan bij de reizen waar het aantal inzittenden bekend is. De gemiddelde bezettingsgraad van auto’s is 1,39 (Bron 2).</t>
  </si>
  <si>
    <t>Uitgegaan is van een auto met bouwjaar 2017 of nieuwer (met bijbehorende wegtypeverdeling), rijdend op B7 diesel. De klasse grote auto op diesel valt in autosegment D, E of F en weegt doorgaans meer dan 1450 kg met een motorinhoud groter dan 2,2 L. Het gaat om het praktijkverbruik van de auto’s. . De voertuigkilometers kan men om rekenen naar reizigerskilometers door te delen door het aantal inzittenden. Dat kan bij de reizen waar het aantal inzittenden bekend is. De gemiddelde bezettingsgraad van auto's is 1,39 (Bron 2).</t>
  </si>
  <si>
    <t>Uitgegaan is van een middelgrote auto rijdend op B7 diesel. De voertuigkilometers kan men om rekenen naar reizigerskilometers door te delen door het aantal inzittenden. Dat kan bij de reizen waar het aantal inzittenden bekend is. De gemiddelde bezettingsgraad van auto's is 1,39 (Bron 2).</t>
  </si>
  <si>
    <t>Uitgegaan is van een auto met bouwjaar 2017 of nieuwer (met bijbehorende wegtypeverdeling), rijdend op 50% butaan en 50% propaangemiddeld wegtype. Een kleine personenauto op LPG valt in autosegment A of B en heeft doorgaans een massa van kleiner dan 1000 kg en doorgaans een motorinhoud van minder dan 1,6 L. Het gaat om het praktijkverbruik van de auto’s. Voor de differentatie tussen kleine en middelzware auto’s is uitgegaan van een 21% zuiniger verbruik (Bron 2). De voertuigkilometers kan men om rekenen naar reizigerskilometers door te delen door het aantal inzittenden. Dat kan bij de reizen waar het aantal inzittenden bekend is. De gemiddelde bezettingsgraad van auto's is 1,39 (Bron 2).</t>
  </si>
  <si>
    <t xml:space="preserve">Uitgegaan is van een auto met bouwjaar 2017 of nieuwer (met bijbehorende wegtypeverdeling), rijdend op 50% butaan en 50% propaan . Een middelzware personenauto op LPG valt in autosegment C en heeft doorgaans een massa tussen de 1000 en 1400 kg, en een motorinhoud van 1,6 - 2,0 L. Het gaat om het praktijkverbruik van de auto’s. De voertuigkilometers kan men om rekenen naar reizigerskilometers door te delen door het aantal inzittenden. Dat kan bij de reizen waar het aantal inzittenden bekend is. De gemiddelde bezettingsgraad van auto's is 1,39 (Bron 2). </t>
  </si>
  <si>
    <t>Uitgegaan is van een auto met bouwjaar 2017 of nieuwer, met bijbehorende wegtypeverdeling. Een kleine personenauto op CNG valt in autosegment A of B en heeft een massa van kleiner dan 1000 kg en doorgaans een motorinhoud van minder dan 1,6 L. Het gaat om het praktijkverbruik van de auto’s. De voertuigkilometers kan men om rekenen naar reizigerskilometers door te delen door het aantal inzittenden. Dat kan bij de reizen waar het aantal inzittenden bekend is. De gemiddelde bezettingsgraad van auto's is 1,39 (Bron 2).</t>
  </si>
  <si>
    <t>Uitgegaan is van een auto met bouwjaar 2017 of nieuwer (met bijbehorende wegtypeverdeling). Een middelgrote auto valt in autosegment C en heeft doorgaans een gewicht tussen de 1000 en 1400 kg,. De voertuigkilometers kan men om rekenen naar reizigerskilometers door te delen door het aantal inzittenden. Dat kan bij de reizen waar het aantal inzittenden bekend is. De gemiddelde bezettingsgraad van auto's is 1,39 (Bron 2).</t>
  </si>
  <si>
    <t>Uitgegaan is van een auto met bouwjaar 2017 of nieuwer ( met bijbehorende wegtypeverdeling). De klasse grote auto op CNG valt in autosegment D, E of F en heeft doorgaans een massa van meer dan 1400 kg en een motorinhoud van meer dan 2,0 L. Het gaat om het praktijkverbruik van de auto’s. ’De voertuigkilometers kan men om rekenen naar reizigerskilometers door te delen door het aantal inzittenden. Dat kan bij de reizen waar het aantal inzittenden bekend is. De gemiddelde bezettingsgraad van auto’s is 1,39 (Bron 2).</t>
  </si>
  <si>
    <t xml:space="preserve">Uitgegaan is van een middelgrote auto met bouwjaar 2017 of nieuwer (met bijbehorende wegtypeverdeling). Een middelgrote auto valt in autosegment C en heeft doorgaans een gewicht tussen de 1000 en 1400 kg. Wat betreft well-to-tank emissie is een schatting gemaakt van een middenwaarde uit een grote range (Bron 2). De voertuigkilometers kan men om rekenen naar reizigerskilometers door te delen door het aantal inzittenden. Dat kan bij de reizen waar het aantal inzittenden bekend is. De gemiddelde bezettingsgraad van auto’s is 1,39 (Bron 2). </t>
  </si>
  <si>
    <t xml:space="preserve">Uitgegaan is van een middelgrote auto met bouwjaar 2017 of nieuwer (met bijbehorende wegtypeverdeling). Een middelgrote auto valt in autosegment C en heeft doorgaans een gewicht tussen de 950 en 1350 kg.Wat betreft well-to-tank emissie is een schatting gemaakt van een middenwaarde uit een grote range (Bron 2). De voertuigkilometers kan men om rekenen naar reizigerskilometers door te delen door het aantal inzittenden. Dat kan bij de reizen waar het aantal inzittenden bekend is. De gemiddelde bezettingsgraad van auto's is 1,39 (Bron 2). </t>
  </si>
  <si>
    <t>Uitgegaan is van een middelgrote auto met bouwjaar 2017 of nieuwer (met bijbehorende wegtypeverdeling). Een middelgrote auto valt in autosegment C en heeft doorgaans een gewicht tussen de 1000 en 1400 kg.Wat betreft well-to-tank emissie is een schatting gemaakt van een middenwaarde uit een grote range (Bron 2). De voertuigkilometers kan men om rekenen naar reizigerskilometers door te delen door het aantal inzittenden. Dat kan bij de reizen waar het aantal inzittenden bekend is. De gemiddelde bezettingsgraad van auto's is 1,39 (Bron 2).</t>
  </si>
  <si>
    <t xml:space="preserve">Uitgegaan is van een middelgrote auto met bouwjaar 2017 of nieuwer (met bijbehorende wegtypeverdeling. Een middelgrote auto valt in autosegment C en heeft doorgaans een gewicht tussen de 1000 en 1400 kg. De emissiefactor geldt alleen voor HVO (Hydrotreated Vegetable Oil) geproduceerd op basis van duurzame grondstoffen, dit is met name UCO (Used Cooking Oils). De voertuigkilometers kan men om rekenen naar reizigerskilometers door te delen door het aantal inzittenden. Dat kan bij de reizen waar het aantal inzittenden bekend is. De gemiddelde bezettingsgraad van auto's is 1,39 (Bron 2). </t>
  </si>
  <si>
    <t>Uitgegaan is van een gemiddeld wegtype. De waterstofauto stoot geen andere emissies uit dan waterdamp. Er zijn dus alleen slijtage- en well-to-tank-emissies. De well-to-tank-emissies van waterstof zijn sterk afhankelijk van de productiemethode. Het kan onder andere worden geproduceerd uit kolen, aardgas en met behulp van elektriciteit. Voor waterstof is daarom ook een bandbreedte opgenomen (Bron 2)</t>
  </si>
  <si>
    <t>Uitgegaan is van een middelgrote auto (autosegment C ) met bouwjaar 2017 of nieuwer, met een bijbehorende wegtypeverdeling. De well-to-tank-emissies van de elektrische auto zijn in deze gebaseerd op de emissies van de grijze stroom (zie elektriciteit). Wordt een specifieke energiebron ingekocht dan dient de emissiefactor van de betreffende elektriciteit te worden gebruikt, vermenigvuldigd met het geschatte verbruik van een middelgrote elektrische auto: 0,2059 kWh/vkm (inclusief 13% laadverlies) De voertuigkilometers kan men om rekenen naar reizigerskilometers door te delen door het aantal inzittenden. Dat kan bij de reizen waar het aantal inzittenden bekend is. De gemiddelde bezettingsgraad van auto's is 1,39 (Bron 2).</t>
  </si>
  <si>
    <t>Uitgegaan is van een middelgrote auto (autosegment C )  met bouwjaar 2017 of nieuwer, met een bijbehorende wegtypeverdeling. De well-to-tank-emissies van de elektrische auto zijn in deze gebaseerd op de emissies van de gemiddelde stroommix (zie elektriciteit). Wordt een specifieke energiebron ingekocht dan dient de emissiefactor van de betreffende elektriciteit te worden gebruikt, vermenigvuldigd met de geschatte verbruik van een elektrische auto: 0,2059 kWh/vkm (inclusief 13% laadverlies). De voertuigkilometers kan men om rekenen naar reizigerskilometers door te delen door het aantal inzittenden. Dat kan bij de reizen waar het aantal inzittenden bekend is. De gemiddelde bezettingsgraad van auto's is 1,39 (Bron 2).</t>
  </si>
  <si>
    <t>Uitgegaan is van een middelgrote auto (autosegment C ) met bouwjaar 2017 of nieuwer, met een bijbehorende wegtypeverdeling. De well-to-tank-emissies van de elektrische auto zijn in deze gebaseerd op de gemiddelde emissies van de groene stroom waarbij stroom uit wind, zon, water en biomassa zijn meegerekend (zie Bron 39). Wordt een specifieke energiebron ingekocht dan dient de emissiefactor van de betreffende elektriciteit te worden gebruikt, vermenigvuldigd met de geschatte verbruik van een elektrische auto: 0,2059 kWh/vkm (inclusief 13% laadverlies). De voertuigkilometers kan men om rekenen naar reizigerskilometers door te delen door het aantal inzittenden. Dat kan bij de reizen waar het aantal inzittenden bekend is. De gemiddelde bezettingsgraad van auto's is 1,39 (Bron 2).</t>
  </si>
  <si>
    <t>Berekend op basis van een gemiddelde motorfiets (euroklasse 1-5), gemiddelde wegtype en op basis van benzine (E10).</t>
  </si>
  <si>
    <t>Toegevoegd</t>
  </si>
  <si>
    <t>Berekend op basis van de gemiddelde stroommix. Indien gebruik wordt gemaakt van groene stroom is de uitstoot 0 gr/km.</t>
  </si>
  <si>
    <t>1. RVO, 2023: Nederlandse lijst Energiedragers en standaard CO2 emissiefactoren (binnenkort gepubliceerd)
2. CE Delft, 2014. STREAM personenvervoer 2014
3. Vervallen
4. Vervallen
5. Vervallen
6. CE Delft, 2011. Conversiefactoren voor de CO2-prestatieladder ProRail Update factoren 2011
7. IPCC 2007 AR4: Myhre, G., D. Shindell, F.-M. Bréon, W. Collins, J. Fuglestvedt, J. Huang, D. Koch, J.-F. Lamarque, D. Lee, B. Mendoza, T. Nakajima, A. Robock, G. Stephens, T. Takemura and H. Zhang, 2013: Anthropogenic and Natural Radiative Forcing. In: Climate Change 2013: The Physical Science Basis. Contribution of Working Group I to the Fifth Assessment Report of the Intergovernmental Panel on Climate Change [Stocker, T.F., D. Qin, G.-K. Plattner, M. Tignor, S.K. Allen, J. Boschung, A. Nauels, Y. Xia, V. Bex and P.M. Midgley (eds.)]. Cambridge University Press, Cambridge, United Kingdom and New York, NY, USA.https://www.ghgprotocol.org/sites/default/files/ghgp/Global-Warming-Potential-Values (Feb 16 2016)_1.pdf
8. Vervallen
10. Vervallen
11. Vervallen
12. Vervallen
13. JRC (2013) [online] http://iet.jrc.ec.europa.eu/about-jec/downloads
14. Vervallen
15. Vervallen
16. Vervallen
17. Vervallen
18. Vervallen
19. Vervallen
20. Vervallen
21. Vervallen
22. Louwen, 2012. Comparison of Life Cycle Greenhouse Gas Emissions of Shale Gas with Conventional Fuels and Renewable Alternatives. Comparing a possible new fossiel fuel with commonly used energy sources in the Netherlands. Universiteit Utrecht, augustus 2012.
23. CE Delft, 2022. Emissiekentallen elektriciteit.
24. Vervallen
25. CE Delft, 2016. Ketenemissies warmtelevering - Directe en indirecte CO2-emissies van warmtetechnieken.
26. Vervallen
27. Vervallen</t>
  </si>
  <si>
    <t xml:space="preserve">Milieucentraal, 2023. Methodiek CO2 emissiefactoren personenauto's, 2023 aangevuld met nieuwe elektriciteitsfactoren. </t>
  </si>
  <si>
    <t>RVO. Duurzaamheidsrapport warmtebedrijven 2021. https://expertisecentrumwarmte.nl/themas/marktordening+en+financiering/duurzaamheid+van+bestaande+warmtenetten/default.aspx</t>
  </si>
  <si>
    <t>CE Delft 2023, STREAM personenvervoer 2023 (binnenkort gepubliceerd)</t>
  </si>
  <si>
    <t>40.</t>
  </si>
  <si>
    <t>Klimaat- en Energieverkenning (KEV), PBL 2022. https://www.pbl.nl/kev</t>
  </si>
  <si>
    <r>
      <t xml:space="preserve">28. Vervallen
29. Stimular, 2017. Emissiecijfers openbaar vervoer (dec, 2017) . https://www.co2emissiefactoren.nl/co2emissiefactoren/emissiecijfers-openbaar-vervoer-dec-2017/
30. KandT-Zilverberg, 2018. CO2emissiefactoren Nederlandse houtige biomassa. Leveranciers/ondernemers met een eigen toeleveringsketen kunnen met de rekentool E-land CO2 de CO2eq. emissie berekenen of onderzoeken hoe deze is te verbeteren.
31. Ramchandra Bhandari , Clemens A. Trudewind, Petra Zap, 2012. Life Cycle Assessment of Hydrogen Production Methods - A Review.
32. Stimular, CE Delft, 2020. CO2emissies groen gas, samenvattend document.
33. CE Delft, 2020. Stream Goederenvervoer. Versie januari 2021. https://www.ce.nl/publicaties/2549/stream-goederenvervoer-2020
34. Duinn, Rijkswaterstaat, 2021. CO2emissiefactoren openbaar vervoer.
35. RHDHV,  2021. Broeikasgasemissies aardgasketens. 
36. </t>
    </r>
    <r>
      <rPr>
        <sz val="9"/>
        <color rgb="FFFF0000"/>
        <rFont val="Verdana"/>
        <family val="2"/>
      </rPr>
      <t>vervallen</t>
    </r>
    <r>
      <rPr>
        <sz val="9"/>
        <rFont val="Verdana"/>
        <family val="2"/>
      </rPr>
      <t xml:space="preserve">
37. MilieuCentraal, 2022. Emissiefactoren van vliegverkeer in meer detail.</t>
    </r>
  </si>
  <si>
    <r>
      <rPr>
        <b/>
        <sz val="9"/>
        <color theme="1"/>
        <rFont val="Verdana"/>
        <family val="2"/>
      </rPr>
      <t>CO</t>
    </r>
    <r>
      <rPr>
        <b/>
        <vertAlign val="subscript"/>
        <sz val="9"/>
        <color theme="1"/>
        <rFont val="Verdana"/>
        <family val="2"/>
      </rPr>
      <t>2</t>
    </r>
    <r>
      <rPr>
        <b/>
        <sz val="9"/>
        <color theme="1"/>
        <rFont val="Verdana"/>
        <family val="2"/>
      </rPr>
      <t>emissiefactoren 2022</t>
    </r>
    <r>
      <rPr>
        <sz val="9"/>
        <color theme="1"/>
        <rFont val="Verdana"/>
        <family val="2"/>
      </rPr>
      <t xml:space="preserve">
In deze tabel staan alle CO2-emissiefactoren van de brandstoffen, energiedragers, vervoersbewegingen en koudemiddelen. De factoren hebben betrekking op:
 - Het gebruik van de energiedrager, deze worden ook wel tank-to-wheel emissies genoemd. Het gaat hier dus om de productie van arbeid (bijvoorbeeld de omzetting van elektriciteit in beweging).
 - De productie van de energiedrager, deze worden ook wel de well-to-tank emissies genoemd. Het gaat hier om de processen bij de conversie van energiebron naar energiedrager
 - De optelsom van beide ketenonderdelen; het gebruik van energie + de gelieerde voorketen (‘well-to-wheel emissies’).
Het is afhankelijk van het doel van de CO2-inventaris of men alleen de tank-to-wheel emissiefactor hanteert of de well-to-wheel emissiefactor. In het laatste geval is het transparant om de twee onderdelen van de factor beiden te noemen. 
Voor de meest actuele CO2 emissiefactoren kijkt u op: </t>
    </r>
    <r>
      <rPr>
        <b/>
        <sz val="9"/>
        <color theme="1"/>
        <rFont val="Verdana"/>
        <family val="2"/>
      </rPr>
      <t xml:space="preserve">www.co2emissiefactoren.nl </t>
    </r>
  </si>
  <si>
    <t>Benzine (E10, 2020 blend)</t>
  </si>
  <si>
    <t>Blend met ca 10% benzinevervangers en 90% fossiele benzine. Blend zoals verkocht bij benzinestations.</t>
  </si>
  <si>
    <t>Benzine (2015-2019 blend)</t>
  </si>
  <si>
    <t>Benzine (fossiel)</t>
  </si>
  <si>
    <t>Samenstelling benzine vóór bijmenging met biobrandstof.</t>
  </si>
  <si>
    <t>De CO2 emissies tijdens gebruik worden gelijk aan nul gesteld, vanwege het kort-cyclische karakter van de koolstof in deze brandstoffen. Er komt weliswaar CO2 vrij, echter deze draagt niet bij aan de versterking van het broeikaseffect. Emissies door Indirecte Land Use Change Effects (ILUC) door de productie van biobrandstof zijn niet meegenomen, omdat de hoeveelheid brandstof met een ILUC risico die verkocht mag worden wordt beperkt. Dit betekent dat extra vraag naar biobrandstof niet zal leiden tot meer inzet van brandstoffen met een ILUC risico, als de maximale toegestane hoeveelheid is bereikt. De hoeveelheid biobrandstoffen kan dan alleen nog toenemen door een toename van zogenaamde geavanceerde biobrandstoffen, waar geen ILUC risico op zit.</t>
  </si>
  <si>
    <t>Blend op basis van benzinevervangers gemiddeld (85% volume) en fossiel (15% volume). De CO2 emissies tijdens gebruik worden gelijk aan nul gesteld, vanwege het kort-cyclische karakter van de koolstof in deze brandstoffen. Er komt weliswaar CO2 vrij, echter deze draagt niet bij aan de versterking van het broeikaseffect. Emissies door Indirecte Land Use Change Effects (ILUC) door de productie van biobrandstof zijn niet meegenomen, omdat de hoeveelheid brandstof met een ILUC risico die verkocht mag worden wordt beperkt. Dit betekent dat extra vraag naar biobrandstof niet zal leiden tot meer inzet van brandstoffen met een ILUC risico, als de maximale toegestane hoeveelheid is bereikt. De hoeveelheid biobrandstoffen kan dan alleen nog toenemen door een toename van zogenaamde geavanceerde biobrandstoffen, waar geen ILUC risico op zit.</t>
  </si>
  <si>
    <t>Diesel (B7, 2020 blend)</t>
  </si>
  <si>
    <t>Blend met ca 7% biodiesel (FAME) en 93% fossiele diesel. Blend zoals verkocht bij benzinestations.</t>
  </si>
  <si>
    <t>Diesel (2015-2019 blend)</t>
  </si>
  <si>
    <t>Diesel (fossiel)</t>
  </si>
  <si>
    <t>Samenstelling diesel  vóór bijmenging met biobrandstof.</t>
  </si>
  <si>
    <t xml:space="preserve">De CO2-emissies tijdens gebruik worden gelijk aan nul gesteld, vanwege het kort-cyclische karakter van de koolstof in deze brandstoffen. Er komt weliswaar CO2 vrij, deze draagt echter niet bij aan de versterking van het broeikaseffect. De emissies bij de productie (WTT) van de brandstof ontstaan door het opwerken van afgewerkte olie en transport. De emissies tijdens het gebruik (TTW) zijn gevolg van vrijkomend methaan tijdens de verbranding. De gepresenteerde emissiefactor geldt alleen voor HVO (Hydrotreated Vegetable Oil) geproduceerd op basis van duurzame grondstoffen, dit is met name UCO (Used Cooking Oils). De CO2-emissie van HVO gemaakt uit niet duurzame grondstoffen ligt hoger. Informeer bij uw leverancier naar de herkomst en duurzaamheid van de brandstof. </t>
  </si>
  <si>
    <t>De CO2 emissies tijdens gebruik worden gelijk aan nul gesteld, vanwege het kort-cyclische karakter van de koolstof in deze brandstoffen. Er komt weliswaar CO2 vrij, echter deze draagt niet bij aan de versterking van het broeikaseffect. De emissies bij de productie (WTT) van de brandstof ontstaan door het opwerken van afgewerkte olie en transport. De emissies tijdens het gebruik (TTW) zijn gevolg van vrijkomend methaan tijdens de verbranding.</t>
  </si>
  <si>
    <t>GTL is een brandstof met een schonere verbranding qua roet en fijnstof en is qua CO2-uitstoot vergelijkbaar met conventionele diesel.</t>
  </si>
  <si>
    <t>CNG (aardgas)</t>
  </si>
  <si>
    <t>Bio-CNG (groengas)</t>
  </si>
  <si>
    <t>De CO2 emissies tijdens gebruik worden gelijk aan nul gesteld vanwege het kort-cyclische karakter van de koolstof in deze brandstoffen. Er komt weliswaar wel CO2 vrij, echter deze draagt niet bij aan de versterking van het broeikaseffect. De emissies bij de productie (WTT) van de brandstof ontstaan door het opwerkingsproces en transport. De emissies tijdens het gebruik (TTW) zijn gevolg van vrijkomend methaan tijdens de verbranding.</t>
  </si>
  <si>
    <t>Bij gebruik van LNG is er een verschil in de uitstoot per motortype. De vermelde emissiefactor is van toepassing voor wegvervoer. In de scheepvaart wordt 4,307 kgCO2/kg aangehouden voor lean burn of dual fuel motoren en 3,557 kgCO2/kg voor zeeschepen met dual fuel injection motoren.</t>
  </si>
  <si>
    <t>Bio-LNG</t>
  </si>
  <si>
    <t>Bij gebruik van LNG is er een verschil in de uitstoot per motortype. De vermelde emissiefactor is van toepassing voor wegvervoer. In de scheepvaart wordt 2,132 kgCO2/kg aangehouden voor lean burn of dual fuel motoren en 1,338 kgCO2/kg voor zeeschepen met dual fuel injection motoren. De CO2 emissies tijdens gebruik worden gelijk aan nul gesteld vanwege het kort-cyclische karakter van de koolstof in deze brandstoffen. Er komt weliswaar wel CO2 vrij, echter deze draagt niet bij aan de versterking van het broeikaseffect. De emissies bij de productie (WTT) van de brandstof ontstaan door het opwerkingsproces en transport. De emissies tijdens het gebruik (TTW) zijn gevolg van vrijkomend methaan tijdens de verbranding.</t>
  </si>
  <si>
    <t xml:space="preserve">Het is van groot belang of de waterstof is geproduceerd via aardgasfractionering of via elektrolyse met groene stroom. De laatste is meer in opkomst en wordt gezien als mogelijkheid om windstroom op te slaan. Gerekend is met een energieinhoud van 120 MJ/kg en 104,3 gr CO2/MJ voor grijze waterstof en 9,1 gr CO2/MJ voor groene waterstof. Indien waterstof in liters wordt afgerekend, wordt er ongeveer 90,7gr/liter waterstof getankt. </t>
  </si>
  <si>
    <t>Mix van Heavy Fuel oil (HFO) en diesel. Verhouding is variabel en niet bekend, het grootste bestanddeel is HFO. Wordt gebruikt door zeeschepen binnen territoriale wateren. Zwavelpercentage is 0,1%. N.B: In de binnenvaart wordt reguliere diesel gebruikt als brandstof. Dit heeft soms een andere kleur en wordt ook wel stookolie genoemd, maar is qua samenstelling gelijk aan diesel.</t>
  </si>
  <si>
    <t>Brandstof alleen voor gebruik in zeeschepen, buiten territoriale wateren. _x000D_
Ook zware stookolie of residual fuel oil genaamd. Moet verwarmd worden tot 60-80°C om te kunnen gebruiken. Zwavelpercentage is 0,5%.</t>
  </si>
  <si>
    <t>Kerosine (jet A1)</t>
  </si>
  <si>
    <t>Soortelijke massa is 0,8 kg/liter.</t>
  </si>
  <si>
    <t>juli '22</t>
  </si>
  <si>
    <t>[6] en [2]</t>
  </si>
  <si>
    <t>Deze factor kan alleen worden gebruikt als de bron van uw stroom niet te achterhalen is. Denk hierbij bijvoorbeeld aan een laadpaal voor het opladen van elektrische auto's langs de openbare weg. Gebruik van deze factor dient zo veel mogelijk vermeden te worden. Indien u de CO2 uitstoot t.g.v. de bouw en sloop van de energiecentrale ook wilt meenemen (LCA benadering) dan is deze ca. 5 gram CO2 per kWh (Bron 23).</t>
  </si>
  <si>
    <t xml:space="preserve">Gemiddelde voor warmte afkomstig uit grootschalige warmtenetten. Desgewenst is de specifieke TTW emissiefactor van uw eigen net te herleiden uit het Duurzaamheidsrapport warmtebedrijven (36). 
Indien er warmte en/of koude wordt geleverd uit een naburige WKO-installatie waarbij u niet zelf in het elektriciteitsgebruik van de WKO voorziet, dan kan met een emissiefactor van ongeveer 24,11 kg/GJ worden gerekend. Hierbij is uitgegaan van een COP van 4,9 en gebruik van de gemiddelde stroommix (0,427 kg/kWh).
</t>
  </si>
  <si>
    <t>Uitgegaan is van een middelgrote auto (autosegment C ) met bouwjaar 2017 of nieuwer, met een bijbehorende wegtypeverdeling. De well-to-tank-emissies van de elektrische auto zijn in deze gebaseerd op de emissies van de grijze stroom (zie elektriciteit). Wordt een specifieke energiebron ingekocht dan dient de emissiefactor van de betreffende elektriciteit te worden gebruikt, vermenigvuldigd met het geschatte verbruik van een middelgrote elektrische auto: 0,1984 kWh/vkm (inclusief 13% laadverlies) De voertuigkilometers kan men om rekenen naar reizigerskilometers door te delen door het aantal inzittenden. Dat kan bij de reizen waar het aantal inzittenden bekend is. De gemiddelde bezettingsgraad van auto's is 1,39 (Bron 2).</t>
  </si>
  <si>
    <t>Uitgegaan is van een middelgrote auto (autosegment C )  met bouwjaar 2017 of nieuwer, met een bijbehorende wegtypeverdeling. De well-to-tank-emissies van de elektrische auto zijn in deze gebaseerd op de emissies van de gemiddelde stroommix (zie elektriciteit). Wordt een specifieke energiebron ingekocht dan dient de emissiefactor van de betreffende elektriciteit te worden gebruikt, vermenigvuldigd met de geschatte verbruik van een elektrische auto: 0,1984 kWh/vkm (inclusief 13% laadverlies). De voertuigkilometers kan men om rekenen naar reizigerskilometers door te delen door het aantal inzittenden. Dat kan bij de reizen waar het aantal inzittenden bekend is. De gemiddelde bezettingsgraad van auto's is 1,39 (Bron 2).</t>
  </si>
  <si>
    <t>Uitgegaan is van een middelgrote auto (autosegment C ) met bouwjaar 2017 of nieuwer, met een bijbehorende wegtypeverdeling. De well-to-tank-emissies van de elektrische auto zijn in deze gebaseerd op de gemiddelde emissies van de groene stroom(zie Bron 9). Wordt een specifieke energiebron ingekocht dan dient de emissiefactor van de betreffende elektriciteit te worden gebruikt, vermenigvuldigd met de geschatte verbruik van een elektrische auto: 0,1984 kWh/vkm (inclusief 13% laadverlies). De voertuigkilometers kan men om rekenen naar reizigerskilometers door te delen door het aantal inzittenden. Dat kan bij de reizen waar het aantal inzittenden bekend is. De gemiddelde bezettingsgraad van auto's is 1,39 (Bron 2).</t>
  </si>
  <si>
    <t>Indien gebruik wordt gemaakt van groene stroom is de uitstoot 0 gr/km.</t>
  </si>
  <si>
    <t xml:space="preserve">jan '15 </t>
  </si>
  <si>
    <t>Minibus</t>
  </si>
  <si>
    <t>Toeringcar</t>
  </si>
  <si>
    <t xml:space="preserve">Deze factor is berekend op basis van een bezettingsgraad van 31,6 (Bron 2). Om emissies terug te rekenen voor personenvervoer dient hiervoor gecorrigeerd te worden. Uitgegaan is van een gemiddeld wegtype. </t>
  </si>
  <si>
    <t>[34]</t>
  </si>
  <si>
    <t xml:space="preserve">Berekend op basis van gegevens Duinn (bron 34) en reizigerskilometers zoals gerapporteerd in ODiN 2019 (CBS). </t>
  </si>
  <si>
    <t>Berekend op basis van gegevens Duinn (bron 34).</t>
  </si>
  <si>
    <t>Berekend op basis van gegevens Duinn (bron 34) en reizigerskilometers zoals gerapporteerd in ODiN 2019 (CBS). Niet geldig voor buitenlandse treinreizen.</t>
  </si>
  <si>
    <t>Trein diesel</t>
  </si>
  <si>
    <t>Uitgaande van data uit OV concessies en gebruik van normale diesel (2015-2019 blend).</t>
  </si>
  <si>
    <t>Trein elektrisch</t>
  </si>
  <si>
    <t>Geldig voor NS, intercity direct en regionale elektrische treinen. OV bedrijven gebruiken 100% groene stroom, waardoor er geen emissies vrijkomen per reizigerskilometer.</t>
  </si>
  <si>
    <t>Trein internationaal</t>
  </si>
  <si>
    <t>[2] en [29]</t>
  </si>
  <si>
    <t>Voorheen HSL genaamd. De HSL in Nederland rijdt nu echter ook op groene stroom. Voor internationale treinen zijn geen recente cijfers bekend. (29). Om de CO2 uitstoot per voertuigkilometer te berekenen dient met de gegeven waarden te corrigeren met een bezetting van 57% (2). De emissiecijfers zijn exclusief voor- en natransport en ook de omrijfactor is buiten beschouwing gelaten.</t>
  </si>
  <si>
    <t>dec '17</t>
  </si>
  <si>
    <t>Bus</t>
  </si>
  <si>
    <t>Zoals gerapporteerd in 'Staat van het OV 2019' (CROW). Uitsplitsing WTT en TTW is niet beschikbaar.</t>
  </si>
  <si>
    <t>Bus diesel</t>
  </si>
  <si>
    <t>Uitgaande van gebruik van normale diesel (2015-2019 blend).</t>
  </si>
  <si>
    <t>Bus groengas</t>
  </si>
  <si>
    <t>Uitgaande van gebruik van groengas (Bio-CNG). De meeste busconcessies maken gebruik van groengas, in 2019 gebruikte alleen Haaglanden en Zeeland aardgas als brandstof</t>
  </si>
  <si>
    <t>Bus waterstof</t>
  </si>
  <si>
    <t>Uitgaande van gebruik van grijze waterstof.</t>
  </si>
  <si>
    <t>Bus elektrisch</t>
  </si>
  <si>
    <t>okt '23</t>
  </si>
  <si>
    <t>R744 (CO2)</t>
  </si>
  <si>
    <t>De waarden in deze tabel kunnen worden gebruikt om de klimaatschade van lekkend gas in een CO2-inventaris op te nemen. Het aardopwarmingsvermogen (GWP) wordt berekend als het opwarmingsvermogen in een periode van 100 jaar van 1 kg van een gas ten opzichte van 1 kg CO2. Emissies tijdens de productie (WTT) zijn niet bekend en niet meegenomen. Het totale GWP voor een mengsel is berekend via het gewogen gemiddelde van de bestanddelen.</t>
  </si>
  <si>
    <r>
      <t xml:space="preserve">1. </t>
    </r>
    <r>
      <rPr>
        <sz val="9"/>
        <color rgb="FFFF0000"/>
        <rFont val="Verdana"/>
        <family val="2"/>
      </rPr>
      <t>RVO, 2021</t>
    </r>
    <r>
      <rPr>
        <sz val="9"/>
        <rFont val="Verdana"/>
        <family val="2"/>
      </rPr>
      <t xml:space="preserve">: Nederlandse lijst Energiedragers en standaard CO2 emissiefactoren
2. CE Delft, 2014. STREAM personenvervoer 2014
3. Vervallen
4. Vervallen
5. Vervallen
6. CE Delft, 2011. Conversiefactoren voor de CO2-prestatieladder ProRail Update factoren 2011
7. IPCC 2007 AR4: Myhre, G., D. Shindell, F.-M. Bréon, W. Collins, J. Fuglestvedt, J. Huang, D. Koch, J.-F. Lamarque, D. Lee, B. Mendoza, T. Nakajima, A. Robock, G. Stephens, T. Takemura and H. Zhang, 2013: Anthropogenic and Natural Radiative Forcing. In: Climate Change 2013: The Physical Science Basis. Contribution of Working Group I to the Fifth Assessment Report of the Intergovernmental Panel on Climate Change [Stocker, T.F., D. Qin, G.-K. Plattner, M. Tignor, S.K. Allen, J. Boschung, A. Nauels, Y. Xia, V. Bex and P.M. Midgley (eds.)]. Cambridge University Press, Cambridge, United Kingdom and New York, NY, USA.https://www.ghgprotocol.org/sites/default/files/ghgp/Global-Warming-Potential-Values (Feb 16 2016)_1.pdf
8. Vervallen
9. </t>
    </r>
    <r>
      <rPr>
        <sz val="9"/>
        <color rgb="FFFF0000"/>
        <rFont val="Verdana"/>
        <family val="2"/>
      </rPr>
      <t>Milieu Centraal, 2022. Methodiek CO2 emissiefactoren personenauto's</t>
    </r>
    <r>
      <rPr>
        <sz val="9"/>
        <rFont val="Verdana"/>
        <family val="2"/>
      </rPr>
      <t xml:space="preserve">
10. Vervallen
11. Vervallen
12. Vervallen
13. JRC (2013) [online] http://iet.jrc.ec.europa.eu/about-jec/downloads
14. Vervallen
15. Vervallen
16. Vervallen
17. Vervallen
18. Vervallen
19. Vervallen
20. Vervallen
21. Vervallen
22. Louwen, 2012. Comparison of Life Cycle Greenhouse Gas Emissions of Shale Gas with Conventional Fuels and Renewable Alternatives. Comparing a possible new fossiel fuel with commonly used energy sources in the Netherlands. Universiteit Utrecht, augustus 2012.
23. </t>
    </r>
    <r>
      <rPr>
        <sz val="9"/>
        <color rgb="FFFF0000"/>
        <rFont val="Verdana"/>
        <family val="2"/>
      </rPr>
      <t>CE Delft, 2022. Emissiekentallen elektriciteit.</t>
    </r>
    <r>
      <rPr>
        <sz val="9"/>
        <rFont val="Verdana"/>
        <family val="2"/>
      </rPr>
      <t xml:space="preserve">
24. Vervallen
25. CE Delft, 2016. Ketenemissies warmtelevering - Directe en indirecte CO2-emissies van warmtetechnieken.
26. Vervallen
27. Vervallen</t>
    </r>
  </si>
  <si>
    <r>
      <t xml:space="preserve">28. </t>
    </r>
    <r>
      <rPr>
        <sz val="9"/>
        <color rgb="FFFF0000"/>
        <rFont val="Verdana"/>
        <family val="2"/>
      </rPr>
      <t>Vervallen</t>
    </r>
    <r>
      <rPr>
        <sz val="9"/>
        <rFont val="Verdana"/>
        <family val="2"/>
      </rPr>
      <t xml:space="preserve">
29. Stimular, 2017. Emissiecijfers openbaar vervoer (dec, 2017) . https://www.co2emissiefactoren.nl/co2emissiefactoren/emissiecijfers-openbaar-vervoer-dec-2017/
30. KandT-Zilverberg, 2018. CO2emissiefactoren Nederlandse houtige biomassa. Leveranciers/ondernemers met een eigen toeleveringsketen kunnen met de rekentool E-land CO2 de CO2eq. emissie berekenen of onderzoeken hoe deze is te verbeteren.
31. Ramchandra Bhandari , Clemens A. Trudewind, Petra Zap, 2012. Life Cycle Assessment of Hydrogen Production Methods - A Review.
32. Stimular, CE Delft, 2020. CO2emissies groen gas, samenvattend document.
33. CE Delft, 2020. Stream Goederenvervoer. Versie januari 2021. https://www.ce.nl/publicaties/2549/stream-goederenvervoer-2020
34. Duinn, Rijkswaterstaat, 2021. CO2emissiefactoren openbaar vervoer.
</t>
    </r>
    <r>
      <rPr>
        <sz val="9"/>
        <color rgb="FFFF0000"/>
        <rFont val="Verdana"/>
        <family val="2"/>
      </rPr>
      <t>35. RHDHV,  2021. Broeikasgasemissies aardgasketens. 
36. RVO. Duurzaamheidsrapport warmtebedrijven. https://expertisecentrumwarmte.nl/themas/marktordening+en+financiering/duurzaamheid+van+bestaande+warmtenetten/default.aspx
37. MilieuCentraal, 2022. Emissiefactoren van vliegverkeer in meer detail.</t>
    </r>
  </si>
  <si>
    <r>
      <rPr>
        <b/>
        <sz val="9"/>
        <color theme="1"/>
        <rFont val="Verdana"/>
        <family val="2"/>
      </rPr>
      <t>CO</t>
    </r>
    <r>
      <rPr>
        <b/>
        <vertAlign val="subscript"/>
        <sz val="9"/>
        <color theme="1"/>
        <rFont val="Verdana"/>
        <family val="2"/>
      </rPr>
      <t>2</t>
    </r>
    <r>
      <rPr>
        <b/>
        <sz val="9"/>
        <color theme="1"/>
        <rFont val="Verdana"/>
        <family val="2"/>
      </rPr>
      <t>emissiefactoren 2021</t>
    </r>
    <r>
      <rPr>
        <sz val="9"/>
        <color theme="1"/>
        <rFont val="Verdana"/>
        <family val="2"/>
      </rPr>
      <t xml:space="preserve">
In deze tabel staan alle CO2-emissiefactoren van de brandstoffen, energiedragers, vervoersbewegingen en koudemiddelen. De factoren hebben betrekking op:
 - Het gebruik van de energiedrager, deze worden ook wel tank-to-wheel emissies genoemd. Het gaat hier dus om de productie van arbeid (bijvoorbeeld de omzetting van elektriciteit in beweging).
 - De productie van de energiedrager, deze worden ook wel de well-to-tank emissies genoemd. Het gaat hier om de processen bij de conversie van energiebron naar energiedrager
 - De optelsom van beide ketenonderdelen; het gebruik van energie + de gelieerde voorketen (‘well-to-wheel emissies’).
Het is afhankelijk van het doel van de CO2-inventaris of men alleen de tank-to-wheel emissiefactor hanteert of de well-to-wheel emissiefactor. In het laatste geval is het transparant om de twee onderdelen van de factor beiden te noemen. 
Voor de meest actuele CO2 emissiefactoren kijkt u op: </t>
    </r>
    <r>
      <rPr>
        <b/>
        <sz val="9"/>
        <color theme="1"/>
        <rFont val="Verdana"/>
        <family val="2"/>
      </rPr>
      <t xml:space="preserve">www.co2emissiefactoren.nl </t>
    </r>
  </si>
  <si>
    <t>[1] en [22]</t>
  </si>
  <si>
    <t>Indien aardgas onverbrand weglekt, draagt dit ook bij aan het broeikaseffect, vanwege het aanwezige methaan (in ‘Groningen’-gas is dat ca 81,3%). Methaan heeft een GWP van 28 (zie koudemiddelen en overige emissies). Indien er 1 m3 aardgas (soortelijk gewicht 0,833 kg/m3) weglekt geeft dit ongeveer 0,813 x 28 x 0,833 = 18,96 kg CO2 equivalenten.</t>
  </si>
  <si>
    <t>[23] en [28]</t>
  </si>
  <si>
    <t xml:space="preserve">De CO2-emissiefactor die elektriciteitsleveranciers rapporteren op het stroometiket is het meest specifiek, maar is exclusief de emissies in de voorketen (De voorketen bestaat uit het produceren, inzamelen, voorbehandelen en vervoeren van de brandstof voor de centrale). Deze emissies varieren afhankelijk van de mix aan brandstoffen en zijn gemiddeld zo'n 70 gram CO2/kWh. Dit getal kan preciezer berekend worden, afhankelijk van de geleverde stroom. Op het stroometiket staat ook de herkomst van de geleverde stroom (specifieke energiebron en land van oorsprong). Vermeld dit in rapportages. Bron 23 geeft ook ketenemissiekentallen per elektriciteitssoort. </t>
  </si>
  <si>
    <t xml:space="preserve">De uitstoot is 0 indien de Well to Wheel benadering gebruikt wordt. Indien u de CO2 uitstoot t.g.v. de bouw en sloop van de zonnepanelen ook wilt meenemen (LCA benadering) dan is deze ca. 93 gram CO2 per kWh (Bron 23). 
</t>
  </si>
  <si>
    <t>Bij de emissie van stroom uit biomassa is alleen de voorketen van belang, omdat de directe verbranding van biomassa onderdeel is van de kortcyclische koolstofketen. De voorketen bestaat uit het produceren, inzamelen, voorbehandelen en vervoeren van de brandstof voor de centrale. Elektriciteit uit biomassa is echter veelal afkomstig uit vele soorten biomassa. Daarnaast tonen emissiefactoren uit wetenschappelijk onderzoek een zeer grote spreiding. We adviseren een factor te gebruiken die van toepassing is op de specifieke leverancier. Als die niet bekend is stellen we een waarde voor van 0,075 kg/kWh. Indien u de CO2 uitstoot t.g.v. de bouw en sloop van de energiecentrale ook wilt meenemen (LCA benadering) dan is deze ca. 3 gram CO2 per kWh (Bron 23).</t>
  </si>
  <si>
    <t>STEG-centrale</t>
  </si>
  <si>
    <t xml:space="preserve">32,53
</t>
  </si>
  <si>
    <t xml:space="preserve">Warmte afkomstig uit grootschalige of kleinschalige WKK installaties, die op gas worden gestookt. 
Dit is verreweg de meest voorkomende soort warmte. Gebruik deze factor als u de warmtebron van uw netwerk niet weet.
</t>
  </si>
  <si>
    <t>Afvalverbrandings- installatie</t>
  </si>
  <si>
    <t xml:space="preserve">26,49
</t>
  </si>
  <si>
    <t xml:space="preserve">23,06
</t>
  </si>
  <si>
    <t>Geothermie</t>
  </si>
  <si>
    <t xml:space="preserve">23,41
</t>
  </si>
  <si>
    <t xml:space="preserve">Biomassa (pellets)
</t>
  </si>
  <si>
    <t>Het gaat hier om Nederlandse biomassa.</t>
  </si>
  <si>
    <t>Restwarmte met bijstook</t>
  </si>
  <si>
    <t>Het gaat hierbij om de afname van restwarmte en bijstook. De leverancier van restwarmte zet gasturbines in om op de momenten dat er geen of onvoldoende restwarmte beschikbaar is de klant van warmte te voorzien.</t>
  </si>
  <si>
    <t>Uitgegaan is van een gemiddeld wegtype en een auto in de gewichtklasse middelzwaar. Een brandstofmix van 79,3% Benzine, 15,8% Diesel, 1,5% LPG, 3,0% benzine-hybride en 0,2% elektrisch is aangehouden. De voertuigkilometers kan men om rekenen naar reizigerskilometers door te delen door het aantal inzittenden. Dat kan bij de reizen waar het aantal inzittenden bekend is. De gemiddelde bezettingsgraad van auto's is 1,39  (Bron 2).</t>
  </si>
  <si>
    <t xml:space="preserve">Uitgegaan is van een gemiddeld wegtype. Een kleine personenauto op benzine heeft een massa van kleiner dan 950 kg en doorgaans een  motorinhoud van minder dan 1,6 L. Het gaat om het praktijkverbruik van de autoâ€™s. Voor de differentatie tussen kleine en middelzware autoâ€™s is uitgegaan van een 21% zuiniger verbruik (Bron 2).  De voertuigkilometers kan men om rekenen naar reizigerskilometers door te delen door het aantal inzittenden. Dat kan bij de reizen waar het aantal inzittenden bekend is. De gemiddelde bezettingsgraad van auto's is 1,39 (Bron 2). </t>
  </si>
  <si>
    <t xml:space="preserve">Uitgegaan is van een gemiddeld wegtype. Een middelzware personenauto op benzine heeft een massa van minimaal 950 en maximaal 1350 kg, gemiddeld 1150 kg en doorgaans een  motorinhoud van 1,6 - 2,0 L. Het gaat om het praktijkverbruik van de autoâ€™s. De voertuigkilometers kan men om rekenen naar reizigerskilometers door te delen door het aantal inzittenden. Dat kan bij de reizen waar het aantal inzittenden bekend is. De gemiddelde bezettingsgraad van auto's is 1,39 (Bron 2). </t>
  </si>
  <si>
    <t>Uitgegaan is van een gemiddeld wegtype. De klasse zware auto op benzine weegt meer dan 1350 kg en heeft doorgaans een  motorinhoud &gt; 2,0 L. Het gaat om het praktijkverbruik van de autoâ€™s. Voor de differentatie tussen middelzware en grote autoâ€™s is uitgegaan van een meerverbruik van  gebruik 13% (Bron 2). De voertuigkilometers kan men om rekenen naar reizigerskilometers door te delen door het aantal inzittenden. Dat kan bij de reizen waar het aantal inzittenden bekend is. De gemiddelde bezettingsgraad van auto's is 1,39 (Bron 2).</t>
  </si>
  <si>
    <t xml:space="preserve">Uitgegaan is van een gemiddeld wegtype. Een hybride kan tot 35% zuiniger zijn dan een vergelijkbare auto zonder elektrische ondersteuning. Uit metingen aan het praktijkverbruik van hybride autoâ€™s die gebruikt worden als bedrijfvoertuig werd echter slechts 20% minder vebruik aangetoond. De voertuigkilometers kan men om rekenen naar reizigerskilometers door te delen door het aantal inzittenden. Dat kan bij de reizen waar het aantal inzittenden bekend is. De gemiddelde bezettingsgraad van auto's is 1,39 (Bron 2). </t>
  </si>
  <si>
    <t xml:space="preserve">Uitgegaan is van een gemiddeld wegtype. Een plug in hybride kan tot 40% zuiniger zijn dan een vergelijkbare auto zonder elektrische ondersteuning en accu. Uit metingen aan het praktijkverbruik van hybirde autoâ€™s die gebruikt worden als bedrijfvoertuig werd echter een zÃ©Ã©r varierend mindervebruik aangetoond. De voertuigkilometers kan men om rekenen naar reizigerskilometers door te delen door het aantal inzittenden. Dat kan bij de reizen waar het aantal inzittenden bekend is. De gemiddelde bezettingsgraad van auto's is 1,39 (Bron 2). </t>
  </si>
  <si>
    <t xml:space="preserve">Uitgegaan is van een gemiddeld wegtype. Een kleine personenauto op diesel heeft een massa van kleiner dan 1050 kg en doorgaans een  motorinhoud van minder dan 1,8 L. Het gaat om het praktijkverbruik van de autoâ€™s. Voor de differentatie tussen lichte en middelzware autoâ€™s is uitgegaan van een 21% zuiniger verbruik (Bron 2).  De voertuigkilometers kan men om rekenen naar reizigerskilometers door te delen door het aantal inzittenden. Dat kan bij de reizen waar het aantal inzittenden bekend is. De gemiddelde bezettingsgraad van auto's is 1,39 (Bron 2). </t>
  </si>
  <si>
    <t xml:space="preserve">Uitgegaan is van een gemiddeld wegtype. Een middelzware personenauto op diesel heeft een massa van minimaal 1050 en maximaal 1450 kg en doorgaans een  motorinhoud van 1,8 - 2,2 L. Het gaat om het praktijkverbruik van de autoâ€™s. De voertuigkilometers kan men om rekenen naar reizigerskilometers door te delen door het aantal inzittenden. Dat kan bij de reizen waar het aantal inzittenden bekend is. De gemiddelde bezettingsgraad van auto's is 1,39 (Bron 2). </t>
  </si>
  <si>
    <t>Uitgegaan is van een gemiddeld wegtype. De klasse zware auto op diesel weegt meer dan 1450 kg en heeft doorgaans een  motorinhoud meer dan 2,2 L. Het gaat om het praktijkverbruik van de autoâ€™s. Voor de differentatie tussen middelzware en grote autoâ€™s is uitgegaan van een meerverbruik van  13% (Bron 2). In sommige gevallen kan dit veel meer zijn. De voertuigkilometers kan men om rekenen naar reizigerskilometers door te delen door het aantal inzittenden. Dat kan bij de reizen waar het aantal inzittenden bekend is. De gemiddelde bezettingsgraad van auto's is 1,39 (Bron 2).</t>
  </si>
  <si>
    <t xml:space="preserve">Uitgegaan is van een gemiddeld wegtype. De voertuigkilometers kan men om rekenen naar reizigerskilometers door te delen door het aantal inzittenden. Dat kan bij de reizen waar het aantal inzittenden bekend is. De gemiddelde bezettingsgraad van auto's is 1,39 (Bron 2). </t>
  </si>
  <si>
    <t xml:space="preserve">Uitgegaan is van een gemiddeld wegtype. Een kleine personenauto op LPG heeft een massa van kleiner dan 1000 kg en doorgaans een  motorinhoud van minder dan 1,6 L. Het gaat om het praktijkverbruik van de autoâ€™s. Voor de differentatie tussen kleine en middelzware autoâ€™s is uitgegaan van een 21% zuiniger verbruik (Bron 2).  De voertuigkilometers kan men om rekenen naar reizigerskilometers door te delen door het aantal inzittenden. Dat kan bij de reizen waar het aantal inzittenden bekend is. De gemiddelde bezettingsgraad van auto's is 1,39 (Bron 2). </t>
  </si>
  <si>
    <t xml:space="preserve">Uitgegaan is van een gemiddeld wegtype. Een middelzware personenauto op LPG heeft een massa van minimaal 1000 en maximaal 1400 kg, en doorgaans een  motorinhoud van 1,6 - 2,0 L. Het gaat om het praktijkverbruik van de autoâ€™s. De voertuigkilometers kan men om rekenen naar reizigerskilometers door te delen door het aantal inzittenden. Dat kan bij de reizen waar het aantal inzittenden bekend is. De gemiddelde bezettingsgraad van auto's is 1,39 (Bron 2). </t>
  </si>
  <si>
    <t>Uitgegaan is van een gemiddeld wegtype. De klasse zware auto op LPG heeft doorgaans een massa van meer dan 1400 kg en een motorinhoud van meer dan 2,0 L. Het gaat om het praktijkverbruik van de autoâ€™s. Voor de differentatie tussen middelzware en grote autoâ€™s is uitgegaan van een meerverbruik van  gebruik 13% (Bron 2). De voertuigkilometers kan men om rekenen naar reizigerskilometers door te delen door het aantal inzittenden. Dat kan bij de reizen waar het aantal inzittenden bekend is. De gemiddelde bezettingsgraad van auto's is 1,39 (Bron 2).</t>
  </si>
  <si>
    <t xml:space="preserve">Uitgegaan is van een gemiddeld wegtype. Een kleine personenauto op CNG heeft een massa van kleiner dan 1000 kg en doorgaans een  motorinhoud van minder dan 1,6 L. Het gaat om het praktijkverbruik van de autoâ€™s. Voor de differentatie tussen kleine en middelzware autoâ€™s is uitgegaan van een 21% zuiniger verbruik (Bron 2).  De voertuigkilometers kan men om rekenen naar reizigerskilometers door te delen door het aantal inzittenden. Dat kan bij de reizen waar het aantal inzittenden bekend is. De gemiddelde bezettingsgraad van auto's is 1,39 (Bron 2). </t>
  </si>
  <si>
    <t xml:space="preserve">Uitgegaan is van een gemiddeld wegtype en een auto in de gewichtklasse middelzwaar (ca. 1170 kg). De voertuigkilometers kan men om rekenen naar reizigerskilometers door te delen door het aantal inzittenden. Dat kan bij de reizen waar het aantal inzittenden bekend is. De gemiddelde bezettingsgraad van auto's is 1,39 (Bron 2). </t>
  </si>
  <si>
    <t>Uitgegaan is van een gemiddeld wegtype. De klasse zware auto op CNG heeft doorgaans een massa van meer dan 1400 kg en een motorinhoud van meer dan 2,0 L. Het gaat om het praktijkverbruik van de autoâ€™s. Voor de differentatie tussen middelzware en grote autoâ€™s is uitgegaan van een meerverbruik van  gebruik 13% (Bron 2). De voertuigkilometers kan men om rekenen naar reizigerskilometers door te delen door het aantal inzittenden. Dat kan bij de reizen waar het aantal inzittenden bekend is. De gemiddelde bezettingsgraad van auto's is 1,39 (Bron 2).</t>
  </si>
  <si>
    <t>Uitgegaan is van een gemiddeld wegtype en een auto in de gewichtklasse middelzwaar (ca. 1170 kg). De voertuigkilometers kan men om rekenen naar reizigerskilometers door te delen door het aantal inzittenden. Dat kan bij de reizen waar het aantal inzittenden bekend is. De gemiddelde bezettingsgraad van auto's is 1,39 (Bron 2).  Wat betreft well-to-tank emissie is een schatting gemaakt van een middenwaarde uit een grote range (Bron 2)</t>
  </si>
  <si>
    <t>Biodiesel EURO5 (B100)</t>
  </si>
  <si>
    <t xml:space="preserve">Uitgegaan is van een gemiddeld wegtype. De well-to-tank-emissies van de elektrische auto zijn in deze gebaseerd op de emissies van de grijze stroom (zie elektriciteit). Wordt een specifieke energiebron ingekocht dan dient  de emissiefactor van de betreffende elektriciteit te worden gebruikt, vermenigvuldigd met de geschatte zuinigheid van een elektrische auto: 0,16 kWh/vkm. </t>
  </si>
  <si>
    <t xml:space="preserve">Uitgegaan is van een gemiddeld wegtype. De well-to-tank-emissies van de elektrische auto zijn in deze gebaseerd op de emissies van de gemiddelde stroommix (zie elektriciteit). Wordt een specifieke energiebron ingekocht dan dient  de emissiefactor van de betreffende elektriciteit te worden gebruikt, vermenigvuldigd met de geschatte zuinigheid van een elektrische auto: 0,16 kWh/vkm. </t>
  </si>
  <si>
    <t xml:space="preserve">Uitgegaan is van een gemiddeld wegtype. De well-to-tank-emissies van de elektrische auto zijn in deze gebaseerd op de gemiddelde emissies van de groene stroom (zie elektriciteit). Wordt een specifieke energiebron ingekocht dan dient  de emissiefactor van de betreffende elektriciteit te worden gebruikt, vermenigvuldigd met de geschatte zuinigheid van een elektrische auto: 0,16 kWh/vkm. </t>
  </si>
  <si>
    <t xml:space="preserve">Het is van belang om een onderscheid te maken in de afstandsklassen voor vliegreizen. Dit omdat de emissies voor landen, taxieÌˆn en opstijgen (LTO emissies) bij korte vluchten een aanzienlijk aandeel in het totaal opleveren maar bij lange vluchten slechts een fractie. Voorts is het zo dat niet-CO2 effecten juist bij lange vluchten een groter aandeel hebben. Ten slotte moeten we hier aangeven dat in de cijfers ook zogenaamde CO2-equivalenten zijn berekend, dus inclusief klimaateffecten van niet-CO2 emissies, maar dat die voor luchtvaart niet volgens daarvoor voor andere vervoerwijzen geldende methodes kan worden bepaald. Een wetenschappelijk gefundeerde methode laat nog altijd op zicht wachten. De pure CO2-emissies zijn ongeveer 80% lager dan hiernaast weergegeven. </t>
  </si>
  <si>
    <t xml:space="preserve">okt '23 </t>
  </si>
  <si>
    <t>1. RVO, 2020: Nederlandse lijst Energiedragers en standaard CO2 emissiefactoren
2. CE Delft, 2014. STREAM personenvervoer 2014
3. Vervallen
4. Vervallen
5. Vervallen
6. CE Delft, 2011. Conversiefactoren voor de CO2-prestatieladder ProRail Update factoren 2011
7. IPCC 2007 AR4: Myhre, G., D. Shindell, F.-M. Bréon, W. Collins, J. Fuglestvedt, J. Huang, D. Koch, J.-F. Lamarque, D. Lee, B. Mendoza, T. Nakajima, A. Robock, G. Stephens, T. Takemura and H. Zhang, 2013: Anthropogenic and Natural Radiative Forcing. In: Climate Change 2013: The Physical Science Basis. Contribution of Working Group I to the Fifth Assessment Report of the Intergovernmental Panel on Climate Change [Stocker, T.F., D. Qin, G.-K. Plattner, M. Tignor, S.K. Allen, J. Boschung, A. Nauels, Y. Xia, V. Bex and P.M. Midgley (eds.)]. Cambridge University Press, Cambridge, United Kingdom and New York, NY, USA.https://www.ghgprotocol.org/sites/default/files/ghgp/Global-Warming-Potential-Values (Feb 16 2016)_1.pdf
8. Vervallen
9. Milieu Centraal, 2020. Methodiek CO2 emissiefactoren personenauto's
10. Vervallen
11. Vervallen
12. Vervallen
13. JRC (2013) [online] http://iet.jrc.ec.europa.eu/about-jec/downloads
14. Vervallen
15. Vervallen
16. Vervallen
17. Vervallen
18. Vervallen
19. Vervallen
20. Vervallen
21. Vervallen
22. Louwen, 2012. Comparison of Life Cycle Greenhouse Gas Emissions of Shale Gas with Conventional Fuels and Renewable Alternatives. Comparing a possible new fossiel fuel with commonly used energy sources in the Netherlands. Universiteit Utrecht, augustus 2012.
23. CE Delft, 2020. Emissiekentallen elektriciteit.
24. Vervallen
25. CE Delft, 2016. Ketenemissies warmtelevering - Directe en indirecte CO2-emissies van warmtetechnieken.
26. Vervallen
27. Vervallen</t>
  </si>
  <si>
    <t>28. Milieucentraal, Stimular, 2020. CO2-emissiefactoren stroom.
29. Stimular, 2017. Emissiecijfers openbaar vervoer (dec, 2017) . https://www.co2emissiefactoren.nl/co2emissiefactoren/emissiecijfers-openbaar-vervoer-dec-2017/
30. KandT-Zilverberg, 2018. CO2emissiefactoren Nederlandse houtige biomassa. Leveranciers/ondernemers met een eigen toeleveringsketen kunnen met de rekentool E-land CO2 de CO2eq. emissie berekenen of onderzoeken hoe deze is te verbeteren.
31. Ramchandra Bhandari , Clemens A. Trudewind, Petra Zap, 2012. Life Cycle Assessment of Hydrogen Production Methods - A Review.
32. Stimular, CE Delft, 2020. CO2emissies groen gas, samenvattend document.
33. CE Delft, 2020. Stream Goederenvervoer. Versie januari 2021. https://www.ce.nl/publicaties/2549/stream-goederenvervoer-2020
34. Duinn, Rijkswaterstaat, 2021. CO2emissiefactoren openbaar vervoer.</t>
  </si>
  <si>
    <r>
      <rPr>
        <b/>
        <sz val="9"/>
        <color theme="1"/>
        <rFont val="Verdana"/>
        <family val="2"/>
      </rPr>
      <t>CO</t>
    </r>
    <r>
      <rPr>
        <b/>
        <vertAlign val="subscript"/>
        <sz val="9"/>
        <color theme="1"/>
        <rFont val="Verdana"/>
        <family val="2"/>
      </rPr>
      <t>2</t>
    </r>
    <r>
      <rPr>
        <b/>
        <sz val="9"/>
        <color theme="1"/>
        <rFont val="Verdana"/>
        <family val="2"/>
      </rPr>
      <t>emissiefactoren 2020</t>
    </r>
    <r>
      <rPr>
        <sz val="9"/>
        <color theme="1"/>
        <rFont val="Verdana"/>
        <family val="2"/>
      </rPr>
      <t xml:space="preserve">
In deze tabel staan alle CO2-emissiefactoren van de brandstoffen, energiedragers, vervoersbewegingen en koudemiddelen. De factoren hebben betrekking op:
 - Het gebruik van de energiedrager, deze worden ook wel tank-to-wheel emissies genoemd. Het gaat hier dus om de productie van arbeid (bijvoorbeeld de omzetting van elektriciteit in beweging).
 - De productie van de energiedrager, deze worden ook wel de well-to-tank emissies genoemd. Het gaat hier om de processen bij de conversie van energiebron naar energiedrager
 - De optelsom van beide ketenonderdelen; het gebruik van energie + de gelieerde voorketen (‘well-to-wheel emissies’).
Het is afhankelijk van het doel van de CO2-inventaris of men alleen de tank-to-wheel emissiefactor hanteert of de well-to-wheel emissiefactor. In het laatste geval is het transparant om de twee onderdelen van de factor beiden te noemen. 
Voor de meest actuele CO2 emissiefactoren kijkt u op: </t>
    </r>
    <r>
      <rPr>
        <b/>
        <sz val="9"/>
        <color theme="1"/>
        <rFont val="Verdana"/>
        <family val="2"/>
      </rPr>
      <t xml:space="preserve">www.co2emissiefactoren.nl </t>
    </r>
  </si>
  <si>
    <t>Benzine (E95) (NL)</t>
  </si>
  <si>
    <t>Het bijmengpercentage biobrandstof op basis van de energie-inhoud (MJ) is 3,3%.</t>
  </si>
  <si>
    <t>Benzine (E95) (EUR)</t>
  </si>
  <si>
    <t>[15]</t>
  </si>
  <si>
    <t>Deze waarde kan gebruikt worden wanneer er sprake is van internationaal transport. Het bijmengpercentage biobrandstof op basis van de energie-inhoud (MJ) is 3,3%.  Emissies door Indirecte Land Use Change Effects door de productie van brandstof zijn in dit geval niet meegenomen.</t>
  </si>
  <si>
    <t>Benzine (puur)</t>
  </si>
  <si>
    <t>De CO2 emissies tijdens gebruik worden gelijk aan nul gesteld vanwege het kort-cyclische karakter van de koolstof in deze brandstoffen. Er komt weliswaar wel CO2 vrij, echter deze draagt niet bij aan de versterking van het broeikaseffect. Emissies door Indirecte Land Use Change Effects door de productie van biobrandstof zijn meegenomen. Er is een schatting gemaakt van een middenwaarde uit een grote bandbreedte (226-1775 g CO2/liter). Disclaimer: Vanwege de vele ontwikkelingen in de markt van de biobrandstoffen en het ontbreken van recent wetenschappelijk onderzoek op dit vlak, bestaat er gerede twijfel over de juistheid van de emissiefactoren zoals we die nu laten zien. Zodra er nieuwe onderzoeksresultaten beschikbaar komen zullen wij deze factoren aanpassen en aanvullende factoren voor nieuwe brandstoffen publiceren. Beschouw deze waarden slechts als voorlopig/indicatief en houdt rekening met een (mogelijk sterke) wijziging in de toekomst.</t>
  </si>
  <si>
    <t>Deze waarde kan gebruikt worden als er sprake is van internationaal transport. De CO2 emissies tijdens gebruik worden gelijk aan nul gesteld vanwege het kort-cyclische karakter van de koolstof in deze brandstoffen. Er komt weliswaar wel CO2 vrij, echter deze draagt niet bij aan de versterking van het broeikaseffect. Emissies door Indirecte Land Use Change Effects door de productie van biobrandstof zijn in dit geval niet meegenomen. Disclaimer: Vanwege de vele ontwikkelingen in de markt van de biobrandstoffen en het ontbreken van recent wetenschappelijk onderzoek op dit vlak, bestaat er gerede twijfel over de juistheid van de emissiefactoren zoals we die nu laten zien. Zodra er nieuwe onderzoeksresultaten beschikbaar komen zullen wij deze factoren aanpassen en aanvullende factoren voor nieuwe brandstoffen publiceren. Beschouw deze waarden slechts als voorlopig/indicatief en houdt rekening met een (mogelijk sterke) wijziging in de toekomst.</t>
  </si>
  <si>
    <t>Bio-ethanol (mais)</t>
  </si>
  <si>
    <t>De CO2 emissies tijdens gebruik worden gelijk aan nul gesteld vanwege het kort-cyclische karakter van de koolstof in deze brandstoffen. Er komt weliswaar wel CO2 vrij, echter deze draagt niet bij aan de versterking van het broeikaseffect. Emissies door Indirecte Land Use Change Effects door de productie van biobrandstof zijn meegenomen. Disclaimer: Vanwege de vele ontwikkelingen in de markt van de biobrandstoffen en het ontbreken van recent wetenschappelijk onderzoek op dit vlak, bestaat er gerede twijfel over de juistheid van de emissiefactoren zoals we die nu laten zien. Zodra er nieuwe onderzoeksresultaten beschikbaar komen zullen wij deze factoren aanpassen en aanvullende factoren voor nieuwe brandstoffen publiceren. Beschouw deze waarden slechts als voorlopig/indicatief en houdt rekening met een (mogelijk sterke) wijziging in de toekomst.</t>
  </si>
  <si>
    <t>Bio-ethanol (tarwe met WKK)</t>
  </si>
  <si>
    <t>Bio-ethanol (suikerriet)</t>
  </si>
  <si>
    <t>Diesel (NL)</t>
  </si>
  <si>
    <t>Het bijmengpercentage biobrandstof op basis van de energie-inhoud (MJ) is 2,6%.</t>
  </si>
  <si>
    <t>Diesel (EUR)</t>
  </si>
  <si>
    <t xml:space="preserve">Deze waarde kan gebruikt worden als er sprake is van internationaal transport. Het bijmengpercentage biobrandstof op basis van de energie-inhoud (MJ) is 2,6%. </t>
  </si>
  <si>
    <t>Diesel (puur)</t>
  </si>
  <si>
    <t>Vrijwel pure diesel (samenstelling diesel vóór bijmenging met biobrandstof).</t>
  </si>
  <si>
    <t>Biodiesel (B100) (NL)</t>
  </si>
  <si>
    <t xml:space="preserve">De CO2 emissies tijdens gebruik worden gelijk aan nul gesteld vanwege het kort-cyclische karakter van de koolstof in deze brandstoffen. Er komt weliswaar wel CO2 vrij, echter deze draagt niet bij aan de versterking van het broeikaseffect. Emissies door Indirecte Land Use Change Effects door de productie van biobrandstof zijn meegenomen. Er is een schatting gemaakt van een middenwaarde uit een grote bandbreedte (264 tot 3786 g CO2 per liter), op basis van TNO en CE Delft (2014), bron 15. Disclaimer: Vanwege de vele ontwikkelingen in de markt van de biobrandstoffen en het ontbreken van recent wetenschappelijk onderzoek op dit vlak, bestaat er gerede twijfel over de juistheid van de emissiefactoren zoals we die nu laten zien. Zodra er nieuwe onderzoeksresultaten beschikbaar komen zullen wij deze factoren aanpassen en aanvullende factoren voor nieuwe brandstoffen publiceren. Beschouw deze waarden slechts als voorlopig/indicatief en houdt rekening met een (mogelijk sterke) wijziging in de toekomst. </t>
  </si>
  <si>
    <t>Biodiesel (B100) (EUR)</t>
  </si>
  <si>
    <t>De CO2 emissies tijdens gebruik worden gelijk aan nul gesteld vanwege het kort-cyclische karakter van de koolstof in deze brandstoffen. Er komt weliswaar wel CO2 vrij, echter deze draagt niet bij aan de versterking van het broeikaseffect. Emissies door Indirecte Land Use Change Effects door de productie van biobrandstof zijn in dit geval niet meegenomen. Disclaimer: Vanwege de vele ontwikkelingen in de markt van de biobrandstoffen en het ontbreken van recent wetenschappelijk onderzoek op dit vlak, bestaat er gerede twijfel over de juistheid van de emissiefactoren zoals we die nu laten zien. Zodra er nieuwe onderzoeksresultaten beschikbaar komen zullen wij deze factoren aanpassen en aanvullende factoren voor nieuwe brandstoffen publiceren. Beschouw deze waarden slechts als voorlopig/indicatief en houdt rekening met een (mogelijk sterke) wijziging in de toekomst.</t>
  </si>
  <si>
    <t>Biodiesel (B100) uit afgewerkte olien</t>
  </si>
  <si>
    <t xml:space="preserve">De CO2 emissies tijdens gebruik worden gelijk aan nul gesteld vanwege het kort-cyclische karakter van de koolstof in deze brandstoffen. Er komt weliswaar wel CO2 vrij, echter deze draagt niet bij aan de versterking van het broeikaseffect.  De emissies bij de productie van de brandstof ontstaan door het opwerken van afgewerkte olie en transport. Bekend type brandstof in deze categorie is bijvoorbeeld HVO (Hydrotreated Vegetable Oil) op basis van UCO (Used Cooking Oils). Disclaimer: Vanwege de vele ontwikkelingen in de markt van de biobrandstoffen en het ontbreken van recent wetenschappelijk onderzoek op dit vlak, bestaat er gerede twijfel over de juistheid van de emissiefactoren zoals we die nu laten zien. Zodra er nieuwe onderzoeksresultaten beschikbaar komen zullen wij deze factoren aanpassen en aanvullende factoren voor nieuwe brandstoffen publiceren. Beschouw deze waarden slechts als voorlopig/indicatief en houdt rekening met een (mogelijk sterke) wijziging in de toekomst.
</t>
  </si>
  <si>
    <t xml:space="preserve">Het is van groot belang of de waterstof is geproduceerd via aardgasfractionering of via elektrolyse met groene stroom. De laatste is meer in opkomst en wordt gezien als mogelijkheid om windstroom op te slaan. Gerekend is met een energieinhoud van 120 MJ/kg en 100 gr CO2/MJ voor grijze waterstof en 6,31 gr CO2/MJ voor groene waterstof. â€¨Indien waterstof in liters wordt afgerekend, wordt er ongeveer 90,66gr/liter waterstof getankt.
</t>
  </si>
  <si>
    <t>jan' 19</t>
  </si>
  <si>
    <t xml:space="preserve">Het is van groot belang of de waterstof is geproduceerd via aardgasfractionering of via elektrolyse met groene stroom. De laatste is meer in opkomst en wordt gezien als mogelijkheid om windstroom op te slaan. Gerekend is met een energieinhoud van 120 MJ/kg en 100 gr CO2/MJ voor grijze waterstof en 6,31 gr CO2/MJ voor groene waterstof. Indien waterstof in liters wordt afgerekend, wordt er ongeveer 90,66gr/liter waterstof getankt.
</t>
  </si>
  <si>
    <t>jan' 20</t>
  </si>
  <si>
    <t>LPG (NL)</t>
  </si>
  <si>
    <t>LPG (EU)</t>
  </si>
  <si>
    <t>CNG (aardgas) (NL)</t>
  </si>
  <si>
    <t>CNG (aardgas) (EUR)</t>
  </si>
  <si>
    <t>Deze waarde kan gehanteerd worden indien er sprake is van internationaal transport.</t>
  </si>
  <si>
    <t>De CO2 emissies tijdens gebruik worden gelijk aan nul gesteld vanwege het kort-cyclische karakter van de koolstof in deze brandstoffen. Er komt weliswaar wel CO2 vrij, echter deze draagt niet bij aan de versterking van het broeikaseffect. Er is een schatting gemaakt van een middenwaarde uit een grote bandbreedte (-1362-794 gCO2/eenheid). Disclaimer: Vanwege de vele ontwikkelingen in de markt van de biobrandstoffen en het ontbreken van recent wetenschappelijk onderzoek op dit vlak, bestaat er gerede twijfel over de juistheid van de emissiefactoren zoals we die nu laten zien. Zodra er nieuwe onderzoeksresultaten beschikbaar komen zullen wij deze factoren aanpassen en aanvullende factoren voor nieuwe brandstoffen publiceren. Beschouw deze waarden slechts als voorlopig/indicatief en houdt rekening met een (mogelijk sterke) wijziging in de toekomst.</t>
  </si>
  <si>
    <t>Marine Diesel Oil</t>
  </si>
  <si>
    <t xml:space="preserve">Mix van Heavy Fuel oil (HFO) en diesel. Verhouding is variabel en niet bekend, het grootste bestanddeel is HFO. Wordt gebruikt door zeeschepen binnen territoriale wateren. Dichtheid is 0.90 kg/liter en stookwaarde 38,7 MJ/liter. N.B: In de binnenvaart wordt reguliere diesel gebruikt als brandstof. Dit heeft soms een andere kleur en wordt ook wel stookolie genoemd, maar is qua samenstelling gelijk aan diesel.   </t>
  </si>
  <si>
    <t>Heavy Fuel Oil</t>
  </si>
  <si>
    <t xml:space="preserve">Brandstof alleen voor gebruik in zeeschepen, buiten territoriale wateren. 
Ook zware stookolie of residual fuel oil genaamd. Moet verwarmd worden tot 60-80°C om te kunnen gebruiken. Dichtheid is 0.97 kg/liter en stookwaarde 39,3 MJ/liter.
</t>
  </si>
  <si>
    <t>Raffinaderij grondstoffen</t>
  </si>
  <si>
    <t>Sub-bitumeneuze kool</t>
  </si>
  <si>
    <t>De eenheid van de houtige biomassa is kg droge stof. Per kg ds bevat houtige biomassa 19 MJ energie. 
Een kilo biomassa heeft een lager gewicht aan droge stof, vanwege aanwezig vocht. Voor houtchips is het ds-gehalte heel variabel (45 á 85%), omdat de voorgeschreven vochtigheid van chips voor houtketels verschilt nogal per type/merk ketel (de specificaties bij kleinere ketels geven meestal een laag vochtigheidsgehalte en bij grotere ketels meestal een hoog). Voor een exacte berekening is het raadzaam het ds-gehalte bij uw leverancier te vragen. 
Let op: Een leverancier geeft doorgaans het vochtgehalte op natte basis. Dit is eenvoudig om te rekenen: 100% - vochtigheid = droge stof gehalte.
De emissiefactoren zijn niet van toepassing op geimporteerde biomassa.</t>
  </si>
  <si>
    <t>De eenheid van de houtige biomassa is kg droge stof. Per kg ds bevat houtige biomassa 19 MJ energie. 
Een kilo biomassa heeft een lager gewicht aan droge stof, vanwege aanwezig vocht. Voor shreds is het ds-gehalte gemiddeld 55%. Voor een exacte berekening is het raadzaam het ds-gehalte bij uw leverancier te vragen. Let op: Een leverancier geeft doorgaans het vochtgehalte op natte basis. Dit is eenvoudig om te rekenen: 100% - vochtigheid = droge stof gehalte.
De emissiefactoren zijn niet van toepassing op geimporteerde biomassa.</t>
  </si>
  <si>
    <t>De eenheid van de houtige biomassa is kg droge stof. Per kg ds bevat houtige biomassa 19 MJ energie. 
Een kilo biomassa heeft een lager gewicht aan droge stof, vanwege aanwezig vocht. Voor pellets uit droge industriereststroom droge industriereststroom is het ds-gehalte gemiddeld  91%. Voor een exacte berekening is het raadzaam het ds-gehalte bij uw leverancier te vragen. Let op: Een leverancier geeft doorgaans het vochtgehalte op natte basis. Dit is eenvoudig om te rekenen: 100% - vochtigheid = droge stof gehalte. 
De emissiefactoren zijn niet van toepassing op geimporteerde biomassa.</t>
  </si>
  <si>
    <t>De eenheid van de houtige biomassa is kg droge stof. Per kg ds bevat houtige biomassa 19 MJ energie. 
Een kilo biomassa heeft een lager gewicht aan droge stof, vanwege aanwezig vocht. Voor pellets uit vers hout is het ds-gehalte gemiddeld  91%. Voor een exacte berekening is het raadzaam het ds-gehalte bij uw leverancier te vragen. Let op: Een leverancier geeft doorgaans het vochtgehalte op natte basis. Dit is eenvoudig om te rekenen: 100% - vochtigheid = droge stof gehalte.
De emissiefactoren zijn niet van toepassing op geimporteerde biomassa.</t>
  </si>
  <si>
    <t>De eenheid van de houtige biomassa is kg droge stof. Per kg ds bevat houtige biomassa 19 MJ energie. 
Een kilo biomassa heeft een lager gewicht aan droge stof, vanwege aanwezig vocht. Voor houtblokken is het ds-gehalte gemiddeld 85%. Voor een exacte berekening is het raadzaam het ds-gehalte bij uw leverancier te vragen. Let op: Een leverancier geeft doorgaans het vochtgehalte op natte basis. Dit is eenvoudig om te rekenen: 100% - vochtigheid = droge stof gehalte.
De emissiefactoren zijn niet van toepassing op geimporteerde biomassa.</t>
  </si>
  <si>
    <t xml:space="preserve">Uitgegaan is van een gemiddeld wegtype en een auto in de gewichtklasse middelzwaar. Een brandstofmix van 79,3% Benzine, 15,8% Diesel, 1,5% LPG, 3,0% benzine-hybride en 0,2% elektrisch is aangehouden. De voertuigkilometers kan men om rekenen naar reizigerskilometers door te delen door het aantal inzittenden. Dat kan bij de reizen waar het aantal inzittenden bekend is. De gemiddelde bezettingsgraad van auto's is 1,39  (Bron 2). </t>
  </si>
  <si>
    <t xml:space="preserve">Klein </t>
  </si>
  <si>
    <t xml:space="preserve">Uitgegaan is van een gemiddeld wegtype. Een kleine personenauto op benzine heeft een massa van kleiner dan 950 kg en doorgaans een  motorinhoud van minder dan 1,6 L. Het gaat om het praktijkverbruik van de auto's. Voor de differentatie tussen kleine en middelzware auto's is uitgegaan van een 21% zuiniger verbruik (Bron 2).  De voertuigkilometers kan men om rekenen naar reizigerskilometers door te delen door het aantal inzittenden. Dat kan bij de reizen waar het aantal inzittenden bekend is. De gemiddelde bezettingsgraad van auto's is 1,39 (Bron 2). </t>
  </si>
  <si>
    <t xml:space="preserve">Middel </t>
  </si>
  <si>
    <t xml:space="preserve">Uitgegaan is van een gemiddeld wegtype. Een middelzware personenauto op benzine heeft een massa van minimaal 950 en maximaal 1350 kg, gemiddeld 1150 kg en doorgaans een  motorinhoud van 1,6 - 2,0 L. Het gaat om het praktijkverbruik van de auto's. De voertuigkilometers kan men om rekenen naar reizigerskilometers door te delen door het aantal inzittenden. Dat kan bij de reizen waar het aantal inzittenden bekend is. De gemiddelde bezettingsgraad van auto's is 1,39 (Bron 2). </t>
  </si>
  <si>
    <t xml:space="preserve">Groot </t>
  </si>
  <si>
    <t>Uitgegaan is van een gemiddeld wegtype. De klasse zware auto op benzine weegt meer dan 1350 kg en heeft doorgaans een  motorinhoud &gt; 2,0 L. Het gaat om het praktijkverbruik van de auto's. Voor de differentatie tussen middelzware en grote auto's is uitgegaan van een meerverbruik van  gebruik 13% (Bron 2). De voertuigkilometers kan men om rekenen naar reizigerskilometers door te delen door het aantal inzittenden. Dat kan bij de reizen waar het aantal inzittenden bekend is. De gemiddelde bezettingsgraad van auto's is 1,39 (Bron 2).</t>
  </si>
  <si>
    <t xml:space="preserve">Uitgegaan is van een gemiddeld wegtype. Een hybride kan tot 35% zuiniger zijn dan een vergelijkbare auto zonder elektrische ondersteuning. Uit metingen aan het praktijkverbruik van hybride auto's die gebruikt worden als bedrijfvoertuig werd echter slechts 20% minder vebruik aangetoond. De voertuigkilometers kan men om rekenen naar reizigerskilometers door te delen door het aantal inzittenden. Dat kan bij de reizen waar het aantal inzittenden bekend is. De gemiddelde bezettingsgraad van auto's is 1,39 (Bron 2). </t>
  </si>
  <si>
    <t>maart '20</t>
  </si>
  <si>
    <t xml:space="preserve">Uitgegaan is van een gemiddeld wegtype. Een plug in hybride kan tot 40% zuiniger zijn dan een vergelijkbare auto zonder elektrische ondersteuning en accu. Uit metingen aan het praktijkverbruik van hybirde auto's die gebruikt worden als bedrijfvoertuig werd echter een zéér varierend mindervebruik aangetoond. De voertuigkilometers kan men om rekenen naar reizigerskilometers door te delen door het aantal inzittenden. Dat kan bij de reizen waar het aantal inzittenden bekend is. De gemiddelde bezettingsgraad van auto's is 1,39 (Bron 2). </t>
  </si>
  <si>
    <t xml:space="preserve">Uitgegaan is van een gemiddeld wegtype. Een kleine personenauto op diesel heeft een massa van kleiner dan 1050 kg en doorgaans een  motorinhoud van minder dan 1,8 L. Het gaat om het praktijkverbruik van de auto's. Voor de differentatie tussen lichte en middelzware auto's is uitgegaan van een 21% zuiniger verbruik (Bron 2).  De voertuigkilometers kan men om rekenen naar reizigerskilometers door te delen door het aantal inzittenden. Dat kan bij de reizen waar het aantal inzittenden bekend is. De gemiddelde bezettingsgraad van auto's is 1,39 (Bron 2). </t>
  </si>
  <si>
    <t xml:space="preserve">Uitgegaan is van een gemiddeld wegtype. Een middelzware personenauto op diesel heeft een massa van minimaal 1050 en maximaal 1450 kg en doorgaans een  motorinhoud van 1,8 - 2,2 L. Het gaat om het praktijkverbruik van de auto's. De voertuigkilometers kan men om rekenen naar reizigerskilometers door te delen door het aantal inzittenden. Dat kan bij de reizen waar het aantal inzittenden bekend is. De gemiddelde bezettingsgraad van auto's is 1,39 (Bron 2). </t>
  </si>
  <si>
    <t>Uitgegaan is van een gemiddeld wegtype. De klasse zware auto op diesel weegt meer dan 1450 kg en heeft doorgaans een  motorinhoud meer dan 2,2 L. Het gaat om het praktijkverbruik van de auto's. Voor de differentatie tussen middelzware en grote auto's is uitgegaan van een meerverbruik van 13% (Bron 2). In sommige gevallen kan dit veel meer zijn. De voertuigkilometers kan men om rekenen naar reizigerskilometers door te delen door het aantal inzittenden. Dat kan bij de reizen waar het aantal inzittenden bekend is. De gemiddelde bezettingsgraad van auto's is 1,39 (Bron 2).</t>
  </si>
  <si>
    <t xml:space="preserve">Uitgegaan is van een gemiddeld wegtype. Een kleine personenauto op LPG heeft een massa van kleiner dan 1000 kg en doorgaans een  motorinhoud van minder dan 1,6 L. Het gaat om het praktijkverbruik van de auto's. Voor de differentatie tussen kleine en middelzware auto's is uitgegaan van een 21% zuiniger verbruik (Bron 2).  De voertuigkilometers kan men om rekenen naar reizigerskilometers door te delen door het aantal inzittenden. Dat kan bij de reizen waar het aantal inzittenden bekend is. De gemiddelde bezettingsgraad van auto's is 1,39 (Bron 2). </t>
  </si>
  <si>
    <t xml:space="preserve">Uitgegaan is van een gemiddeld wegtype. Een middelzware personenauto op LPG heeft een massa van minimaal 1000 en maximaal 1400 kg, en doorgaans een  motorinhoud van 1,6 - 2,0 L. Het gaat om het praktijkverbruik van de auto's. De voertuigkilometers kan men om rekenen naar reizigerskilometers door te delen door het aantal inzittenden. Dat kan bij de reizen waar het aantal inzittenden bekend is. De gemiddelde bezettingsgraad van auto's is 1,39 (Bron 2). </t>
  </si>
  <si>
    <t>Uitgegaan is van een gemiddeld wegtype. De klasse zware auto op LPG heeft doorgaans een massa van meer dan 1400 kg en een motorinhoud van meer dan 2,0 L. Het gaat om het praktijkverbruik van de auto's. Voor de differentatie tussen middelzware en grote auto's is uitgegaan van een meerverbruik van  gebruik 13% (Bron 2). De voertuigkilometers kan men om rekenen naar reizigerskilometers door te delen door het aantal inzittenden. Dat kan bij de reizen waar het aantal inzittenden bekend is. De gemiddelde bezettingsgraad van auto's is 1,39 (Bron 2).</t>
  </si>
  <si>
    <t xml:space="preserve">Uitgegaan is van een gemiddeld wegtype. Een kleine personenauto op CNG heeft een massa van kleiner dan 1000 kg en doorgaans een  motorinhoud van minder dan 1,6 L. Het gaat om het praktijkverbruik van de auto's. Voor de differentatie tussen kleine en middelzware auto's is uitgegaan van een 21% zuiniger verbruik (Bron 2).  De voertuigkilometers kan men om rekenen naar reizigerskilometers door te delen door het aantal inzittenden. Dat kan bij de reizen waar het aantal inzittenden bekend is. De gemiddelde bezettingsgraad van auto's is 1,39 (Bron 2). </t>
  </si>
  <si>
    <t>Uitgegaan is van een gemiddeld wegtype. De klasse zware auto op CNG heeft doorgaans een massa van meer dan 1400 kg en een motorinhoud van meer dan 2,0 L. Het gaat om het praktijkverbruik van de auto's. Voor de differentatie tussen middelzware en grote auto's is uitgegaan van een meerverbruik van  gebruik 13% (Bron 2). De voertuigkilometers kan men om rekenen naar reizigerskilometers door te delen door het aantal inzittenden. Dat kan bij de reizen waar het aantal inzittenden bekend is. De gemiddelde bezettingsgraad van auto's is 1,39 (Bron 2).</t>
  </si>
  <si>
    <t>Uitgegaan is van een gemiddeld wegtype. De waterstofauto stoot geen andere emissies uit dan waterdamp. Er zijn dus alleen slijtage- en well-to-tank-emissies. De well-to-tank-emissies van waterstof zijn sterk afhankelijk van de productiemethode. Het kan onder andere worden geproduceerd uit kolen, aardgas en met behulp van elektriciteit. Voor waterstof is daarom ook een bandbreedte opgenomen.</t>
  </si>
  <si>
    <t xml:space="preserve">Gemiddelde stroommix </t>
  </si>
  <si>
    <t>Uitgegaan is van een gemiddeld wegtype. De well-to-tank-emissies van de elektrische auto zijn in deze  gebaseerd op de emissies van de gemiddelde elektriciteitsmix (zie elektriciteit). Wordt een specifieke energiebron ingekocht dan dient  de emissiefactor van de betreffende elektriciteit te worden gebruikt, vermenigvuldigd met de geschatte zuinigheid van een elektrische auto: 0,16 kWh/vkm.</t>
  </si>
  <si>
    <t xml:space="preserve">Op basis van het gemiddelde aandeel vervoerswijzen in het openbaar vervoer door reizigers: 19% OV-bus gemiddeld, 3% tram, 3% metro, 75% trein gemiddeld (bron 2). </t>
  </si>
  <si>
    <t xml:space="preserve">Berekend op basis van de samenstelling van het Nederlandse treinenpark (5% stoptreinen op diesel, 20% stoptreinen op elektriciteit en 75% intercitytreinen op elektriciteit) (2), het gebruik van groene stroom (29) en een bezettingsgraad van 29%. De emissiefactor is exclusief voor- en natransport en omrijden (lege treinen).  </t>
  </si>
  <si>
    <t>Stoptrein</t>
  </si>
  <si>
    <t xml:space="preserve">Om de CO2 uitstoot per voertuigkilometer te berekenen dient men de gegeven waarden te corrigeren met een bezetting van 23% (2). De emissiecijfers zijn exclusief voor- en natransport en ook de omrijfactor is buiten beschouwing gelaten. Bij de stoptrein wordt daarbij onderscheid gemaakt tussen een elektrische en een dieseltrein. Voor de gemiddelde stoptrein is op basis van de aangeleverde data aangenomen dat 80% van de reizigerskilometers wordt gereden in een elektrische trein en 20% in een dieseltrein.  </t>
  </si>
  <si>
    <t>Intercity</t>
  </si>
  <si>
    <t xml:space="preserve">Ook geldig voor het Intercity Direct traject (HSL). Om de CO2 uitstoot per voertuigkilometer te berekenen dient met de gegeven waarden te corrigeren met een bezetting van 32% (2). De emissiecijfers zijn exclusief voor- en natransport en ook de omrijfactor is buiten beschouwing gelaten.  </t>
  </si>
  <si>
    <t xml:space="preserve">Voorheen HSL genaamd. De HSL in Nederland rijdt nu echter ook op groene stroom. Voor internationale treinen zijn geen recente cijfers bekend. (29).
Om de CO2 uitstoot per voertuigkilometer te berekenen dient met de gegeven waarden te corrigeren met een bezetting van 57% (2). De emissiecijfers zijn exclusief voor- en natransport en ook de omrijfactor is buiten beschouwing gelaten.
  </t>
  </si>
  <si>
    <t>Type onbekend</t>
  </si>
  <si>
    <t>Brandstof onbekend</t>
  </si>
  <si>
    <t xml:space="preserve">Om de CO2 uitstoot per voertuigkilometer te berekenen dient met de gegeven waarden te corrigeren met een bezetting van 9,00 (2). De gemiddelde bezettingsgraad van bus, tram en metro is door CE Delft (2014) bepaald op basis van jaarverslagen van HTM, GVB en RET.  </t>
  </si>
  <si>
    <t>Streekbus</t>
  </si>
  <si>
    <t xml:space="preserve">Om de CO2 uitstoot per voertuigkilometer te berekenen dient met de gegeven waarden te corrigeren met een bezetting van 9,00 (Bron 2). De gemiddelde bezettingsgraad van bus, tram en metro is door CE Delft (2014) bepaald op basis van jaarverslagen van HTM, GVB en RET. </t>
  </si>
  <si>
    <t>Stadsbus</t>
  </si>
  <si>
    <t xml:space="preserve">Om de CO2 uitstoot per voertuigkilometer te berekenen dient met de gegeven waarden te corrigeren met een bezetting van 9,00 (Bron 2). De gemiddelde bezettingsgraad van bus, tram en metro is door CE Delft (2014) bepaald op basis van jaarverslagen van HTM, GVB en RET.Niet geoormerkte elektriciteit. </t>
  </si>
  <si>
    <t>[2] en [28]</t>
  </si>
  <si>
    <t xml:space="preserve">Op basis van het gemiddelde elektriciteitsverbruik van 0,18 kWh per rkm, niet geoormerkte elektriciteit en 14% bezetting (Bron 2). De gemiddelde bezettingsgraad van bus, tram en metro is door CE Delft (2014) bepaald op basis van jaarverslagen van HTM, GVB en RET. </t>
  </si>
  <si>
    <t xml:space="preserve">Op basis van een gemiddelde elektriciteitsverbruik van 0,16 kWh per rkm, niet geoormerkte elektriciteit en 14% bezetting (Bron 2). De gemiddelde bezettingsgraad van bus, tram en metro is door CE Delft (2014) bepaald op basis van jaarverslagen van HTM, GVB en RET. </t>
  </si>
  <si>
    <t>Het is van belang om een onderscheid te maken in de afstandsklassen voor vliegreizen. Dit omdat de emissies voor landen, taxieÌˆn en opstijgen (LTO emissies) bij korte vluchten een aanzienlijk aandeel in het totaal opleveren maar bij lange vluchten slechts een fractie. Voorts is het zo dat niet-CO2 effecten juist bij lange vluchten een groter aandeel hebben. Ten slotte moeten we hier aangeven dat in de cijfers ook zogenaamde CO2-equivalenten zijn berekend, dus inclusief klimaateffecten van niet-CO2 emissies, maar dat die voor luchtvaart niet volgens daarvoor voor andere vervoerwijzen geldende methodes kan worden bepaald. Een wetenschappelijk gefundeerde methode laat nog altijd op zicht wachten. De pure CO2-emissies zijn ongeveer 80% lager dan hiernaast weergegeven.</t>
  </si>
  <si>
    <t>Bulkgoederen</t>
  </si>
  <si>
    <t>[24], tabel 6</t>
  </si>
  <si>
    <t>jan '17</t>
  </si>
  <si>
    <t>Klein (&lt; 10 ton)</t>
  </si>
  <si>
    <t>Gemiddeld (10-20 ton)</t>
  </si>
  <si>
    <t>Groot (&gt;20 ton)</t>
  </si>
  <si>
    <t>[24], tabel 13</t>
  </si>
  <si>
    <t>Inclusief omrijden, leegrijden en exclusief voor- en natransport. Ladingcapaciteit 1.914 ton</t>
  </si>
  <si>
    <t>[24]</t>
  </si>
  <si>
    <t>Gemiddeld in Nederland. Combinatie van 80% elektrisch en 20% diesel. Inclusief omrijden, leegrijden en exclusief voor- en natransport. Ladingcapaciteit 1.914 ton</t>
  </si>
  <si>
    <t>[24], tabel 18</t>
  </si>
  <si>
    <t>Gemiddelde factor van CEMT en Waal, middelzwaar transport. De gewichtsklasse geeft een range van de maximaal toegestane massa aan (i.e. het gewicht van het schip plus het laadvermogen). De factor is inclusief omvaren en exclusief voor- en natransport. Nb. Past uw vaartuig niet in de gegeven ranges, raadpleeg dan het brondocument.</t>
  </si>
  <si>
    <t>[24], tabel 19</t>
  </si>
  <si>
    <t>Meest voorkomend type. Waal en zwaar transport zijn representatief. De gewichtsklasse geeft een range van de maximaal toegestane massa aan (i.e. het gewicht van het schip plus het laadvermogen). De factor is inclusief omvaren en exclusief voor- en natransport. Nb. Past uw vaartuig niet in de gegeven ranges, raadpleeg dan het brondocument.</t>
  </si>
  <si>
    <t>Waal en zwaar transport zijn representatief. De gewichtsklasse geeft een range van de maximaal toegestane massa aan (i.e. het gewicht van het schip plus het laadvermogen). De factor is inclusief omvaren en exclusief voor- en natransport. Nb. Past uw vaartuig niet in de gegeven ranges, raadpleeg dan het brondocument.</t>
  </si>
  <si>
    <t>Klein (0-5 dwkt)</t>
  </si>
  <si>
    <t>[24], tabel 24</t>
  </si>
  <si>
    <t xml:space="preserve">Middelzwaar transport is representatief. De factor is inclusief omvaren en exclusief voor- en natransport. De klasse geeft de maximaal toegestane lading aan van brandstof, ballastwater en lading (deadweight tonnage in kiloton). </t>
  </si>
  <si>
    <t>Middel (5-10 dwkt)</t>
  </si>
  <si>
    <t>Groot (10-20 dwkt)</t>
  </si>
  <si>
    <t>[24], tabel 25</t>
  </si>
  <si>
    <t xml:space="preserve">Meest representatieve vervoerswijzen/ komt het vaakst voor. Zwaar transport is representatief. De factor is inclusief omvaren en exclusief voor- en natransport. De klasse geeft de maximaal toegestane lading aan van brandstof, ballastwater en lading (deadweight tonnage in kiloton). </t>
  </si>
  <si>
    <t>[24], tabel 9</t>
  </si>
  <si>
    <t>De gewichtsklasse geeft de maximaal toegestane massa aan (i.e. het gewicht van het voertuig plus het laadvermogen). Ladingcapaciteit 3 TEU.</t>
  </si>
  <si>
    <t>[24], tabel 15</t>
  </si>
  <si>
    <t>Inclusief omrijden, lege containers en exclusief voor- en natransport. Ladingcapaciteit 90 TEU</t>
  </si>
  <si>
    <t>Gemiddeld in Nederland: combinatie van 80% elektrisch en 20% diesel. Inclusief omrijden, lege containers en exclusief voor- en natransport. Ladingcapaciteit 90 TEU</t>
  </si>
  <si>
    <t>[24], tabel 21</t>
  </si>
  <si>
    <t>Gemiddelde factor van CEMT III en Waal, middelzwaar transport. De factor is inclusief omvaren, lege containers en exclusief voor- en natransport.</t>
  </si>
  <si>
    <t>tonkilomete</t>
  </si>
  <si>
    <t>Waal representatief. De factor is inclusief omvaren, lege containers en exclusief voor- en natransport.</t>
  </si>
  <si>
    <t>Klein (635 TEU, feeder)</t>
  </si>
  <si>
    <t>[24], tabel 27</t>
  </si>
  <si>
    <t>Middelzwaar transport is representatief. De factor is inclusief omvaren, lege containers en exclusief voor- en natransport.</t>
  </si>
  <si>
    <t>Gemiddelde (4080 TEU, panamax)</t>
  </si>
  <si>
    <t>Meest voorkomende type. Middelzwaar transport is representatief. De factor is inclusief omvaren, lege containers en exclusief voor- en natransport.</t>
  </si>
  <si>
    <t>Groot (8170 TEU, Suezmax)</t>
  </si>
  <si>
    <t>Koudemiddelen</t>
  </si>
  <si>
    <t>De waarden in deze tabel kunnen worden gebruikt om de klimaatschade van lekkend koelmiddel in een CO2-inventaris op te nemen. Het aardopwarmingsvermogen (GWP) wordt berekend als het opwarmingsvermogen in een periode van 100 jaar van 1 kg van een gas ten opzichte van 1 kg CO2; Emissies tijdens de productie (WTT) zijn niet bekend en niet meegenomen. Het totale GWP voor een mengsel is berekend via het gewogen gemiddelde van de bestanddelen.</t>
  </si>
  <si>
    <t xml:space="preserve">1. RVO, 2020: Nederlandse lijst Energiedragers en standaard CO2 emissiefactoren
2. CE Delft, 2014. STREAM personenvervoer 2014
3. Vervallen
4. World Resources Institute, 2014. Green House Gas protocol - scope 2
5. LNG facts &amp; figures
6. CE Delft, 2011. Conversiefactoren voor de CO2-prestatieladder ProRail Update factoren 2011
7. IPCC 2007 AR4: Myhre, G., D. Shindell, F.-M. Bréon, W. Collins, J. Fuglestvedt, J. Huang, D. Koch, J.-F. Lamarque, D. Lee, B. Mendoza, T. Nakajima, A. Robock, G. Stephens, T. Takemura and H. Zhang, 2013: Anthropogenic and Natural Radiative Forcing. In: Climate Change 2013: The Physical Science Basis. Contribution of Working Group I to the Fifth Assessment Report of the Intergovernmental Panel on Climate Change [Stocker, T.F., D. Qin, G.-K. Plattner, M. Tignor, S.K. Allen, J. Boschung, A. Nauels, Y. Xia, V. Bex and P.M. Midgley (eds.)]. Cambridge University Press, Cambridge, United Kingdom and New York, NY, USA.https://www.ghgprotocol.org/sites/default/files/ghgp/Global-Warming-Potential-Values (Feb 16 2016)_1.pdf
8. CEN-EN 16258:2012 (allocation methodology CO2 of Road Freight Transport
9. Milieu Centraal, 2020. Methodiek CO2 emissiefactoren personenauto's
10. Vervallen
11. Vervallen
12. Vervallen
13. JRC (2013) [online] http://iet.jrc.ec.europa.eu/about-jec/downloads
14. Compendium voor de leefomgeving (2014) [online] http://www.compendiumvoordeleefomgeving.nl/indicatoren/nl0386-Windvermogen-in-Nederland.html?i=6-38
15. NEN-EN 16258 (2012) GHG methodology freight transport (Annex I p.24 &amp; Annex H p.51)
16. CE Delft/TNO, 2012
17. Spath P.L., M.K. Mann, D.R. Kerr, 1999. Life Cycle Assessment of Coal-fired Power Production, U.S. Department of Energy, National Renewable Energy Laboratory, http://www.nrel.gov/docs/fy99osti/25119.pdf 
18. Spath P.L., M.K. Mann, Life Cycle Assessment of a Natural Gas Combined-Cycle Power Generation System, U.S. Department of Energy, National Renewable Energy Laboratory, http://www.nrel.gov/docs/fy00osti/27715.pdf
19. IPCC [O. Edenhofer, R. Pichs-Madruga, Y. Sokona, K. Seyboth, P. Matschoss, S. Kadner, T. Zwickel, P. Eickemeier, G. Hansen, S. Schlömer, C. von Stechow (eds)]. , 2011, IPCC Special Report on Renewable Energy Sources and Climate Change Mitigation. Prepared by Working Group III of the Intergovernmental Panel on Climate Change Cambridge University Press, Cambridge, United Kingdom and New York, NY, USA, 1075 pp.
20. Harmelink M., L. Bosselaar, P. Boonekamp, J. Gerdes, R. Segers, H. Pouwelse, M. Verdonk, 2012. Berekening van de CO2-emissies, het primair fossiel energiegebruik en het rendement van elektriciteit in Nederland. Agentschap NL i.s.m. ECN, CBS en PBL.
21. United Nations Framework Convention on Climate Change, 2014. Report of the Conference of the Parties on its nineteenth session, held in Warsaw from 11 to 23 November 2013 Addendum Part two: Action taken by the Conference of the Parties at its nineteenth session.
22. Louwen, 2012. Comparison of Life Cycle Greenhouse Gas Emissions of Shale Gas with Conventional Fuels and Renewable Alternatives. Comparing a possible new fossiel fuel with commonly used energy sources in the Netherlands. Universiteit Utrecht, augustus 2012.
23. CE Delft, 2020. Emissiekentallen elektriciteit.
24. CE Delft, 2016. Stream goederenvervoer 2016, Otten M, ’t Hoen M en Den Boer E.
25. CE Delft, 2016. Ketenemissies warmtelevering - Directe en indirecte CO2-emissies van warmtetechnieken.
26. https://www.rijksoverheid.nl/documenten/rapporten/2016/02/09/evaluatie-warmtewet-en-toekomstig-marktontwerp-warmte
27. Roberto Turconin, Alessio Boldrin, Thomas Astrup, 2013. Life cycle assessment (LCA) of electricity generation technologies: Overview, comparability and limitations. In: Renewable and Sustainable Energy Reviews 28 (2013) p. 555–565.
</t>
  </si>
  <si>
    <t>28. Milieucentraal, Stimular, 2020. CO2-emissiefactoren stroom.
29. Stimular, 2017. Emissiecijfers openbaar vervoer (dec, 2017) . https://www.co2emissiefactoren.nl/co2emissiefactoren/emissiecijfers-openbaar-vervoer-dec-2017/
30. KandT-Zilverberg, 2018. CO2emissiefactoren Nederlandse houtige biomassa. Leveranciers/ondernemers met een eigen toeleveringsketen kunnen met de rekentool E-land CO2 de CO2eq. emissie berekenen of onderzoeken hoe deze is te verbeteren.
31. Ramchandra Bhandari , Clemens A. Trudewind, Petra Zap, 2012. Life Cycle Assessment of Hydrogen Production Methods - A Review.
32. Stimular, CE Delft, 2020. CO2emissies groen gas, samenvattend document.</t>
  </si>
  <si>
    <r>
      <rPr>
        <b/>
        <sz val="9"/>
        <color theme="1"/>
        <rFont val="Verdana"/>
        <family val="2"/>
      </rPr>
      <t>CO</t>
    </r>
    <r>
      <rPr>
        <b/>
        <vertAlign val="subscript"/>
        <sz val="9"/>
        <color theme="1"/>
        <rFont val="Verdana"/>
        <family val="2"/>
      </rPr>
      <t>2</t>
    </r>
    <r>
      <rPr>
        <b/>
        <sz val="9"/>
        <color theme="1"/>
        <rFont val="Verdana"/>
        <family val="2"/>
      </rPr>
      <t>emissiefactoren 2019</t>
    </r>
    <r>
      <rPr>
        <sz val="9"/>
        <color theme="1"/>
        <rFont val="Verdana"/>
        <family val="2"/>
      </rPr>
      <t xml:space="preserve">
In deze tabel staan alle CO2-emissiefactoren van de brandstoffen, energiedragers, vervoersbewegingen en koudemiddelen. De factoren hebben betrekking op:
 - Het gebruik van de energiedrager, deze worden ook wel tank-to-wheel emissies genoemd. Het gaat hier dus om de productie van arbeid (bijvoorbeeld de omzetting van elektriciteit in beweging).
 - De productie van de energiedrager, deze worden ook wel de well-to-tank emissies genoemd. Het gaat hier om de processen bij de conversie van energiebron naar energiedrager
 - De optelsom van beide ketenonderdelen; het gebruik van energie + de gelieerde voorketen (‘well-to-wheel emissies’).
Het is afhankelijk van het doel van de CO2-inventaris of men alleen de tank-to-wheel emissiefactor hanteert of de well-to-wheel emissiefactor. In het laatste geval is het transparant om de twee onderdelen van de factor beiden te noemen. 
Voor de meest actuele CO2 emissiefactoren kijkt u op: </t>
    </r>
    <r>
      <rPr>
        <b/>
        <sz val="9"/>
        <color theme="1"/>
        <rFont val="Verdana"/>
        <family val="2"/>
      </rPr>
      <t xml:space="preserve">www.co2emissiefactoren.nl </t>
    </r>
  </si>
  <si>
    <t>Vrijwel pure octaan (samenstelling benzine vóór bijmenging met biobrandstof).</t>
  </si>
  <si>
    <t>Marine Gas Oil</t>
  </si>
  <si>
    <t>Biogas (stortgas)</t>
  </si>
  <si>
    <t xml:space="preserve">De CO2 emissies tijdens gebruik worden gelijk aan nul gesteld vanwege het kort-cyclische karakter van de koolstof in deze brandstoffen. Er komt weliswaar wel CO2 vrij, echter deze draagt niet bij aan de versterking van het broeikaseffect. Emissies door Indirecte Land Use Change Effects door de productie van biobrandstof zijn meegenomen. </t>
  </si>
  <si>
    <t>Biogas (covergisting)</t>
  </si>
  <si>
    <t>De CO2-emissiefactor die elektriciteitsleveranciers rapporteren op het stroometiket is het meest specifiek, maar is exclusief de emissies in de voorketen (De voorketen bestaat uit het produceren, inzamelen, voorbehandelen en vervoeren van de brandstof voor de centrale). Deze emissies vareren afhankelijk van de mix aan brandstoffen en zijn gemiddeld zo'n 53 gram CO2/kWh. Dit getal kan preciezer berekend worden, afhankelijk van de geleverde stroom. Op het stroometiket staat ook de herkomst van de geleverde stroom (specifieke energiebron en land van oorsprong). Vermeld dit in rapportages.</t>
  </si>
  <si>
    <t>Deze factor geeft een gemiddelde CO2 emissie van grijze stroom weer, incl. de voorketenemissies. Het gaat om een voor Nederland representatieve stroommix van o.a. kolen, gas en kernenergie.</t>
  </si>
  <si>
    <t>Deze factor kan alleen worden gebruikt als de bron van uw stroom niet te achterhalen is. Denk hierbij bijvoorbeeld aan een laadpaal voor het opladen van elektrische auto's langs de openbare weg. Gebruik van deze factor dient zo veel mogelijk vermeden te worden.</t>
  </si>
  <si>
    <t>[12] en [28]</t>
  </si>
  <si>
    <t xml:space="preserve">De uitstoot is 0 indien de Well to Wheel benadering gebruikt wordt. Indien u de CO2 uitstoot t.g.v. de bouw van windmolens ook wilt meenemen (LCA benadering) dan is deze ca. 12  gram CO2 per kWh (Bron 27).
</t>
  </si>
  <si>
    <t xml:space="preserve">De uitstoot is 0 indien de Well to Wheel benadering gebruikt wordt. Indien u de CO2 uitstoot t.g.v. de bouw van de waterkrachtcentrale ook wilt meenemen (LCA benadering) dan is deze ca. 4  gram CO2 per kWh (Bron 27).
</t>
  </si>
  <si>
    <t xml:space="preserve">De uitstoot is 0 indien de Well to Wheel benadering gebruikt wordt. Indien u de CO2 uitstoot t.g.v. de bouw van de zonnepanelen ook wilt meenemen (LCA benadering) dan is deze ca. 70 gram CO2 per kWh (Bron 27). 
</t>
  </si>
  <si>
    <t>Bij de emissie van stroom uit biomassa is alleen de voorketen van belang, omdat de directe verbranding van biomassa onderdeel is van de kortcyclische koolstofketen. De voorketen bestaat uit het produceren, inzamelen, voorbehandelen en vervoeren van de brandstof voor de centrale. Elektriciteit uit biomassa is echter veelal afkomstig uit vele soorten biomassa. Daarnaast tonen emissiefactoren uit wetenschappelijk onderzoek een zeer grote spreiding. We adviseren een factor te gebruiken die van toepassing is op de specifieke leverancier. Als die niet bekend is stellen we een waarde voor van 0,075 kg/kWh.</t>
  </si>
  <si>
    <t>Het gat hier om Nederlandse biomassa.</t>
  </si>
  <si>
    <t xml:space="preserve">Uitgegaan is van een gemiddeld wegtype en een brandstofmix van 65,5% Benzine, 31,1% Diesel, 3,4% LPG en een auto in de gewichtklasse middelzwaar (ca. 1170 kg). De voertuigkilometers kan men om rekenen naar reizigerskilometers door te delen door het aantal inzittenden. Dat kan bij de reizen waar het aantal inzittenden bekend is. De gemiddelde bezettingsgraad van auto's is 1,39  (Bron 2). </t>
  </si>
  <si>
    <t>Klein (&lt; 950 kg)</t>
  </si>
  <si>
    <t>Middel (950 - 1.350 kg)</t>
  </si>
  <si>
    <t>Groot (&gt;1.350 kg)</t>
  </si>
  <si>
    <t xml:space="preserve">Uitgegaan is van een gemiddeld wegtype. Een hybride kan tot 35% zuiniger zijn dan een vergelijkbare auto zonder elektrische ondersteuning. Uit metingen aan het praktijkverbruik van hybirde auto's die gebruikt worden als bedrijfvoertuig werd echter slechts 20% minder vebruik aangetoond. De voertuigkilometers kan men om rekenen naar reizigerskilometers door te delen door het aantal inzittenden. Dat kan bij de reizen waar het aantal inzittenden bekend is. De gemiddelde bezettingsgraad van auto's is 1,39 (Bron 2). </t>
  </si>
  <si>
    <t>Klein (voertuiggewicht&lt; 1050 kg)</t>
  </si>
  <si>
    <t>Middel (voertuiggewicht 1050 - 1.450 kg)</t>
  </si>
  <si>
    <t>Groot (voertuiggewicht &gt; 1.450 kg)</t>
  </si>
  <si>
    <t>Licht (voertuiggewicht &lt; 1000 kg)</t>
  </si>
  <si>
    <t>Middel (voertuiggewicht 1000 - 1.400 kg)</t>
  </si>
  <si>
    <t>Zwaar (voertuiggewicht &gt;1.400 kg)</t>
  </si>
  <si>
    <t>Licht (voertuiggewicht &lt; 1100 kg)</t>
  </si>
  <si>
    <t>Gemiddeld (voertuiggewicht 1100 - 1.500 kg)</t>
  </si>
  <si>
    <t>Zwaar  voertuiggewicht &gt;1.500 kg)</t>
  </si>
  <si>
    <t>Uitgegaan is van een gemiddeld wegtype. De well-to-tank-emissies van de elektrische auto zijn in deze  gebaseerd op de emissies van de gemiddelde elektriciteitsmix (zie elektriciteit).  Wordt een specifieke energiebron ingekocht dan dient  de emissiefactor van de betreffende elektriciteit te worden gebruikt vermenigvuldigd met de geschatte zuinigheid van een elektrische auto: 0,23 kWh/vkm (CE Delft, 2014).</t>
  </si>
  <si>
    <t>550 ton</t>
  </si>
  <si>
    <t>vervalt</t>
  </si>
  <si>
    <t>vervalt, zie bulk en stukgoederen</t>
  </si>
  <si>
    <t>3,5 tot 10 ton</t>
  </si>
  <si>
    <t>10 tot 20 ton</t>
  </si>
  <si>
    <t>150 TEU</t>
  </si>
  <si>
    <t>1.  RvO: Nederlandse lijst Energiedragers en standaard CO2 emissiefactoren 2017
2.  CE Delft, 2014. STREAM personenvervoer 2014
3.  CE Delft, 2012. Achtergrondgegevens Stroometikettering 2011.
4.  World Resources Institute, 2014. Green House Gas protocol – scope 2
5.  LNG facts &amp; figures
6.  CE Delft, 2011. Conversiefactoren voor de CO2-prestatieladder ProRail Update factoren 2011
7.  IPCC 2007 AR4: Myhre, G., D. Shindell, F.-M. Bréon, W. Collins, J. Fuglestvedt, J. Huang, D. Koch, J.-F. Lamarque, D. Lee, B. Mendoza, T. Nakajima, A. Robock, G. Stephens, T. Takemura and H. Zhang, 2013: Anthropogenic and Natural Radiative Forcing. In: Climate Change 2013: The Physical Science Basis. Contribution of Working Group I to the Fifth Assessment Report of the Intergovernmental Panel on Climate Change [Stocker, T.F., D. Qin, G.-K. Plattner, M. Tignor, S.K. Allen, J. Boschung, A. Nauels, Y. Xia, V. Bex and P.M. Midgley (eds.)]. Cambridge University Press, Cambridge, United Kingdom and New York, NY, USA.https://www.ghgprotocol.org/sites/default/files/ghgp/Global-Warming-Potential-Values (Feb 16 2016)_1.pdf
8.  CEN-EN 16258:2012 (allocation methodology CO2 of Road Freight Transport
9.  Milieu Centraal, Brondata Autokopen
10.  CE Delft, 2008. STREAM – Studie naar transport emissies van alle modaliteiten
12.  CE Delft, 2014 Achtergrond stroometikettering 2013
13.  JRC (2013) [online] http://iet.jrc.ec.europa.eu/about-jec/downloads
14.  Compendium voor de leefomgeving (2014) [online] http://www.compendiumvoordeleefomgeving.nl/indicatoren/nl0386-Windvermogen-in-Nederland.html?i=6-38
15.  NEN-EN 16258 (2012) GHG methodology freight transport (Annex I p.24 &amp; Annex H p.51)
16.  CE Delft/TNO, 2012
17.  Spath P.L., M.K. Mann, D.R. Kerr, 1999. Life Cycle Assessment of Coal-fired Power Production, U.S. Department of Energy, National Renewable Energy Laboratory, http://www.nrel.gov/docs/fy99osti/25119.pdf 
18.  Spath P.L., M.K. Mann, Life Cycle Assessment of a Natural Gas Combined-Cycle Power Generation System, U.S. Department of Energy, National Renewable Energy Laboratory, http://www.nrel.gov/docs/fy00osti/27715.pdf
19.  IPCC [O. Edenhofer, R. Pichs-Madruga, Y. Sokona, K. Seyboth, P. Matschoss, S. Kadner, T. Zwickel, P. Eickemeier, G. Hansen, S. Schlömer, C. von Stechow (eds)]. , 2011, IPCC Special Report on Renewable Energy Sources and Climate Change Mitigation. Prepared by Working Group III of the Intergovernmental Panel on Climate Change Cambridge University Press, Cambridge, United Kingdom and New York, NY, USA, 1075 pp.
20.  Harmelink M., L. Bosselaar, P. Boonekamp, J. Gerdes, R. Segers, H. Pouwelse, M. Verdonk, 2012. Berekening van de CO2-emissies, het primair fossiel energiegebruik en het rendement van elektriciteit in Nederland. Agentschap NL i.s.m. ECN, CBS en PBL.
21.  United Nations Framework Convention on Climate Change, 2014. Report of the Conference of the Parties on its nineteenth session, held in Warsaw from 11 to 23 November 2013 Addendum Part two: Action taken by the Conference of the Parties at its nineteenth session.
22.  Louwen, 2012. Comparison of Life Cycle Greenhouse Gas Emissions of Shale Gas with Conventional Fuels and Renewable Alternatives. Comparing a possible new fossiel fuel with commonly used energy sources in the Netherlands. Universiteit Utrecht, augustus 2012.
23.  Otten M. &amp; Afman M., 2015. Emissiekentallen elektriciteit – Kentallen inclusief upstream emissies. CE Delft.
24.  CE Delft oktober 2016, Stream goederenvervoer 2016, Otten M, ’t Hoen M en Den Boer E.
25.  CE Delft, 2016. Ketenemissies warmtelevering – Directe en indirecte CO2-emissies van warmtetechnieken.
26.  https://www.rijksoverheid.nl/documenten/rapporten/2016/02/09/evaluatie-warmtewet-en-toekomstig-marktontwerp-warmte</t>
  </si>
  <si>
    <t>27.  Roberto Turconin, Alessio Boldrin, Thomas Astrup, 2013. Life cycle assessment (LCA) of electricity generation technologies: Overview, comparability and limitations. In: Renewable and Sustainable Energy Reviews 28 (2013) p. 555–565.
28.  Milieucentraal, CE Delft &amp; Stichting Stimular, 2017. co2factor stroomverbruik https://www.co2emissiefactoren.nl/co2emissiefactoren/co2-factor-stroomverbruik-20-11-2017/29.  Stimular, 2017. Emissiecijfers openbaar vervoer (dec, 2017) . https://www.co2emissiefactoren.nl/co2emissiefactoren/emissiecijfers-openbaar-vervoer-dec-2017/
30.  KandT-Zilverberg, 2018  CO2 emissiefactoren voor Nederlandse houtige
biobrandstoffen en -grondstoffen. Voor gedetailleerder berekening is ook een rekentool beschikbaar, zie: https://e-land.info/
31.  Ramchandra Bhandari , Clemens A. Trudewind, Petra Zap, 2012. Life Cycle Assessment of Hydrogen Production Methods – A Review.</t>
  </si>
  <si>
    <r>
      <rPr>
        <b/>
        <sz val="9"/>
        <color theme="1"/>
        <rFont val="Verdana"/>
        <family val="2"/>
      </rPr>
      <t>CO</t>
    </r>
    <r>
      <rPr>
        <b/>
        <vertAlign val="subscript"/>
        <sz val="9"/>
        <color theme="1"/>
        <rFont val="Verdana"/>
        <family val="2"/>
      </rPr>
      <t>2</t>
    </r>
    <r>
      <rPr>
        <b/>
        <sz val="9"/>
        <color theme="1"/>
        <rFont val="Verdana"/>
        <family val="2"/>
      </rPr>
      <t>emissiefactoren 2018</t>
    </r>
    <r>
      <rPr>
        <sz val="9"/>
        <color theme="1"/>
        <rFont val="Verdana"/>
        <family val="2"/>
      </rPr>
      <t xml:space="preserve">
In deze tabel staan alle CO2-emissiefactoren van de brandstoffen, energiedragers, vervoersbewegingen en koudemiddelen. De factoren hebben betrekking op:
 - Het gebruik van de energiedrager, deze worden ook wel tank-to-wheel emissies genoemd. Het gaat hier dus om de productie van arbeid (bijvoorbeeld de omzetting van elektriciteit in beweging).
 - De productie van de energiedrager, deze worden ook wel de well-to-tank emissies genoemd. Het gaat hier om de processen bij de conversie van energiebron naar energiedrager
 - De optelsom van beide ketenonderdelen; het gebruik van energie + de gelieerde voorketen (‘well-to-wheel emissies’).
Het is afhankelijk van het doel van de CO2-inventaris of men alleen de tank-to-wheel emissiefactor hanteert of de well-to-wheel emissiefactor. In het laatste geval is het transparant om de twee onderdelen van de factor beiden te noemen. 
Voor de meest actuele CO2 emissiefactoren kijkt u op: </t>
    </r>
    <r>
      <rPr>
        <b/>
        <sz val="9"/>
        <color theme="1"/>
        <rFont val="Verdana"/>
        <family val="2"/>
      </rPr>
      <t xml:space="preserve">www.co2emissiefactoren.nl </t>
    </r>
  </si>
  <si>
    <t>Vrijwel pure octaan (samenstelling benzine voor bijmenging met biobrandstof).</t>
  </si>
  <si>
    <t>De CO2 emissies tijdens gebruik worden gelijk aan nul gesteld vanwege het kort-cyclische karakter van de koolstof in deze brandstoffen. Er komt weliswaar wel CO2 vrij, echter deze draagt niet bij aan de versterking van het broeikaseffect. Emissies door Indirecte Land Use Change Effects door de productie van biobrandstof zijn meegenomen. Er is een schatting gemaakt van een middenwaarde uit een grote bandbreedte (226-1775 g CO2/liter).</t>
  </si>
  <si>
    <t>Deze waarde kan gebruikt worden als er sprake is van internationaal transport. De CO2 emissies tijdens gebruik worden gelijk aan nul gesteld vanwege het kort-cyclische karakter van de koolstof in deze brandstoffen. Er komt weliswaar wel CO2 vrij, echter deze draagt niet bij aan de versterking van het broeikaseffect. Emissies door Indirecte Land Use Change Effects door de productie van biobrandstof zijn in dit geval niet meegenomen.</t>
  </si>
  <si>
    <t>De CO2 emissies tijdens gebruik worden gelijk aan nul gesteld vanwege het kort-cyclische karakter van de koolstof in deze brandstoffen. Er komt weliswaar wel CO2 vrij, echter deze draagt niet bij aan de versterking van het broeikaseffect. Emissies door Indirecte Land Use Change Effects door de productie van biobrandstof zijn meegenomen.</t>
  </si>
  <si>
    <t>Vrijwel pure diesel (samenstelling diesel voor bijmenging met biobrandstof).</t>
  </si>
  <si>
    <t xml:space="preserve">De CO2 emissies tijdens gebruik worden gelijk aan nul gesteld vanwege het kort-cyclische karakter van de koolstof in deze brandstoffen. Er komt weliswaar wel CO2 vrij, echter deze draagt niet bij aan de versterking van het broeikaseffect. Emissies door Indirecte Land Use Change Effects door de productie van biobrandstof zijn meegenomen. Er is een schatting gemaakt van een middenwaarde uit een grote bandbreedte (264 tot 3786 g CO2 per liter), op basis van TNO en CE Delft (2014), bron 15. </t>
  </si>
  <si>
    <t xml:space="preserve">De CO2 emissies tijdens gebruik worden gelijk aan nul gesteld vanwege het kort-cyclische karakter van de koolstof in deze brandstoffen. Er komt weliswaar wel CO2 vrij, echter deze draagt niet bij aan de versterking van het broeikaseffect. Emissies door Indirecte Land Use Change Effects door de productie van biobrandstof zijn in dit geval niet meegenomen. </t>
  </si>
  <si>
    <t xml:space="preserve">De CO2 emissies tijdens gebruik worden gelijk aan nul gesteld vanwege het kort-cyclische karakter van de koolstof in deze brandstoffen. Er komt weliswaar wel CO2 vrij, echter deze draagt niet bij aan de versterking van het broeikaseffect.  De emissies bij de productie van de brandstof ontstaan door het opwerken van afgewerkte olie en transport. Bekend type brandstof in deze categorie is bijvoorbeeld HVO (Hydrotreated Vegetable Oil) op basis van UCO (Used Cooking Oils).
</t>
  </si>
  <si>
    <t>Waterstof</t>
  </si>
  <si>
    <t xml:space="preserve">De waarde betreft een schatting binnen een grote bandbreedte (0,844-57,24 kgCO2/kg H2) en is sterk afhankelijk van de productiewijze van de waterstof. Gerekend is met een energieinhoud van 119,4 MJ/kg en 105 gr CO2/MJ. Indien waterstof in liters wordt afgerekend, dan wordt er ongeveer 90,66 gr/liter vloeibare waterstof getankt en kunt u rekenen met 1,136 kg CO2/liter. </t>
  </si>
  <si>
    <t xml:space="preserve">De CO2 emissies tijdens gebruik worden gelijk aan nul gesteld vanwege het kort-cyclische karakter van de koolstof in deze brandstoffen. Er komt weliswaar wel CO2 vrij, echter deze draagt niet bij aan de versterking van het broeikaseffect. Er is een schatting gemaakt van een middenwaarde uit een grote bandbreedte (-1362-794 gCO2/eenheid). </t>
  </si>
  <si>
    <t>De CO2-emissiefactor die elektriciteitsleveranciers rapporteren op het stroometiket is het meest specifiek, maar is exclusief de emissies in de voorketen (De voorketen bestaat uit het produceren, inzamelen, voorbehandelen en vervoeren van de brandstof voor de centrale). Deze emissies variÃ«ren afhankelijk van de mix aan brandstoffen en zijn gemiddeld zo'n 53 gram CO2/kWh. Dit getal kan preciezer berekend worden, afhankelijk van de geleverde stroom. Op het stroometiket staat ook de herkomst van de geleverde stroom (specifieke energiebron en land van oorsprong). Vermeld dit in rapportages.</t>
  </si>
  <si>
    <t>Deze factor kan alleen worden gebruikt als de bron van uw stroom niet te achterhalen is. Denk hierbij bijvoorbeeld aan een laadpaal voor het opladen van elektrische autoâ€™s langs de openbare weg. Gebruik van deze factor dient zo veel mogelijk vermeden te worden.</t>
  </si>
  <si>
    <t>Warmte onbekend</t>
  </si>
  <si>
    <t>[25] en [26]</t>
  </si>
  <si>
    <t>Afvalverbrandingsinstallatie</t>
  </si>
  <si>
    <t xml:space="preserve">Restwarmte met bijstook
</t>
  </si>
  <si>
    <t xml:space="preserve">Restwarmte zonder bijstook
</t>
  </si>
  <si>
    <t xml:space="preserve">Uitgegaan is van een gemiddeld wegtype. Een hybride kan tot 35% zuiniger zijn dan een vergelijkbare auto zonder elektrische ondersteuning. Uit metingen aan het praktijkverbruik van hybirde autoâ€™s die gebruikt worden als bedrijfvoertuig werd echter slechts 20% minder vebruik aangetoond. De voertuigkilometers kan men om rekenen naar reizigerskilometers door te delen door het aantal inzittenden. Dat kan bij de reizen waar het aantal inzittenden bekend is. De gemiddelde bezettingsgraad van auto's is 1,39 (Bron 2). </t>
  </si>
  <si>
    <t xml:space="preserve">Het is van belang om een onderscheid te maken in de afstandklassen voor vliegreizen. Dit omdat het broeikaseffect voor vliegen op grote hoogte flink verschilt van de emissies voor landen, taxiÃ«n en opstijgen (LTO emissies). Met de indeling in drie afstandsklassen benaderen de data het beste de werkelijke situatie. </t>
  </si>
  <si>
    <r>
      <rPr>
        <b/>
        <sz val="9"/>
        <color theme="1"/>
        <rFont val="Verdana"/>
        <family val="2"/>
      </rPr>
      <t>CO</t>
    </r>
    <r>
      <rPr>
        <b/>
        <vertAlign val="subscript"/>
        <sz val="9"/>
        <color theme="1"/>
        <rFont val="Verdana"/>
        <family val="2"/>
      </rPr>
      <t>2</t>
    </r>
    <r>
      <rPr>
        <b/>
        <sz val="9"/>
        <color theme="1"/>
        <rFont val="Verdana"/>
        <family val="2"/>
      </rPr>
      <t>emissiefactoren 2017</t>
    </r>
    <r>
      <rPr>
        <sz val="9"/>
        <color theme="1"/>
        <rFont val="Verdana"/>
        <family val="2"/>
      </rPr>
      <t xml:space="preserve">
In deze tabel staan alle CO2-emissiefactoren van de brandstoffen, energiedragers, vervoersbewegingen en koudemiddelen. De factoren hebben betrekking op:
 - Het gebruik van de energiedrager, deze worden ook wel tank-to-wheel emissies genoemd. Het gaat hier dus om de productie van arbeid (bijvoorbeeld de omzetting van elektriciteit in beweging).
 - De productie van de energiedrager, deze worden ook wel de well-to-tank emissies genoemd. Het gaat hier om de processen bij de conversie van energiebron naar energiedrager
 - De optelsom van beide ketenonderdelen; het gebruik van energie + de gelieerde voorketen (‘well-to-wheel emissies’).
Het is afhankelijk van het doel van de CO2-inventaris of men alleen de tank-to-wheel emissiefactor hanteert of de well-to-wheel emissiefactor. In het laatste geval is het transparant om de twee onderdelen van de factor beiden te noemen. 
Voor de meest actuele CO2 emissiefactoren kijkt u op: </t>
    </r>
    <r>
      <rPr>
        <b/>
        <sz val="9"/>
        <color theme="1"/>
        <rFont val="Verdana"/>
        <family val="2"/>
      </rPr>
      <t xml:space="preserve">www.co2emissiefactoren.nl </t>
    </r>
  </si>
  <si>
    <t>De waarde betreft een schatting binnen een grote bandbreedte (0,844-57,24 kgCO2/kg H2) en is sterk afhankelijk van de productiewijze van de waterstof. Gerekend is met een energieinhoud van 119,4 MJ/kg en 105 gr CO2/MJ. Indien waterstof in kilo's wordt afgerekend, dan kunt u rekenen met 12,53 kg CO2/kg.</t>
  </si>
  <si>
    <t>STROOMETIKET</t>
  </si>
  <si>
    <t>De CO2-emissiefactor die elektriciteitsleveranciers rapporteren op het stroometiket is het meest specifiek, maar is exclusief de emissies voor de productie van brandstof voor de centrale, die van belang zijn bij fossiele bronnen en biomassa. Deze emissies in de voorketen zijn gemiddeld zo'n 54 gram CO2/kWh. Dit getal kan preciezer berekend worden, afhankelijk van de geleverde stroom. Op het stroom etiket staat ook de herkomst  van de geleverde groene stroom (specifieke energiebron en land van oorsprong). Vermeld dit in rapportages.</t>
  </si>
  <si>
    <t xml:space="preserve"> Grijze stroom</t>
  </si>
  <si>
    <t>Deze factor kan worden gebruikt voor elektriciteitsconsumptie waar er géén gebruik gemaakt is van stroom met een Garantie van Oorsprong. Het gaat om een voor Nederland respresentatieve stroommix van kolen, gas en kernenergie.</t>
  </si>
  <si>
    <t xml:space="preserve">Deze factor kan worden gebruikt voor elektriciteitsconsumptie waar er niets bekend is over de herkomst van de stroom, bijvoorbeeld bij een laadpaal voor het opladen van elektrische auto's. </t>
  </si>
  <si>
    <t>[12]</t>
  </si>
  <si>
    <t>Exclusief de CO2 uitstoot t.g.v. de bouw van windmolens. (ca. 12 gram CO2 per kWh Bron [6] [14]. Dit betreft een gemiddelde waarde op basis van wind op zee en wind geproduceerd op land).</t>
  </si>
  <si>
    <t>Exclusief CO2 uitstoot t.g.v. de bouw van de waterkrachtcentrale. (ca. 4 gram CO2 per kWh (bron [6]) (water op basis van Nederlandse waterkracht (rivieren)). Op basis van Noorse waterkracht geldt 6 gram CO2 per kWh.)</t>
  </si>
  <si>
    <t>Exclusief de CO2 uitstoot tgv de bouw van de zonnepanelen. Ca. 70 gram CO2 per kWh Bron [19].  Studies rapporteren broeikasgasemissies van zonnepanelen tussen de 10 en 225 g CO2 per kWh).</t>
  </si>
  <si>
    <t>"0"</t>
  </si>
  <si>
    <t xml:space="preserve">Elektriciteit uit biomassa kan afkomstig zijn uit vele soorten biomassa. Bij het gebruik van een brandstof met biogene componeneren, worden de CO2-emissies door verbranding niet meegenomen (want onderdeel van een kortcyclische koolstofketen). Wel zijn de de emissies van het produceren, inzamelen, voorbehandelen en vervoeren van de biomassa van belang. Emissiefactoren uit wetenschappelijk onderzoek tonen daarin echter een zeer grote spreiding.  We adviseren een factor te gebruiken die van toepassing is op de specifeke leverancier. </t>
  </si>
  <si>
    <t xml:space="preserve">Het gaat hierbij om de afname van restwarmte waarbij de klant zelf de pieken opvangt op de momenten dat er geen of onvoldoende restwarmte beschikbaar is. </t>
  </si>
  <si>
    <t>Op basis van het gemiddelde aandeel vervoerswijzen in het openbaar vervoer door reizigers: 19% OV-bus gemiddeld, 3% tram, 3% metro, 75% trein gemiddeld [2]</t>
  </si>
  <si>
    <t xml:space="preserve">Berekend op basis van de samenstelling van het Nederlandse treinenpark (5% stoptreinen op diesel, 20% stoptreinen op elektriciteit en 75% intercitytreinen op elektriciteit) [2], het gebruik van groene stroom [29] en een bezettingsgraad van 29%. De emissiefactor is exclusief voor- en natransport en omrijden (lege treinen). </t>
  </si>
  <si>
    <t>Om de CO2 uitstoot per voertuigkilometer te berekenen dient men de gegeven waarden te corrigeren met een bezetting van 23% (2). De emissiecijfers zijn exclusief voor- en natransport en ook de omrijfactor is buiten beschouwing gelaten. Bij de stoptrein wordt daarbij onderscheid gemaakt tussen een elektrische en een dieseltrein. Voor de gemiddelde stoptrein is op basis van de aangeleverde data aangenomen dat 80% van de reizigerskilometers wordt gereden in een elektrische trein en 20% in een dieseltrein.</t>
  </si>
  <si>
    <t>Ook geldig voor het Intercity Direct traject (HSL). Om de CO2 uitstoot per voertuigkilometer te berekenen dient met de gegeven waarden te corrigeren met een bezetting van 32% (2). De emissiecijfers zijn exclusief voor- en natransport en ook de omrijfactor is buiten beschouwing gelaten.</t>
  </si>
  <si>
    <t xml:space="preserve">1.  RvO: Nederlandse lijst Energiedragers en standaard CO2 emissiefactoren 2017
2.  CE Delft, 2014. STREAM personenvervoer 2014
3.  CE Delft, 2012. Achtergrondgegevens Stroometikettering 2011.
4.  World Resources Institute, 2014. Green House Gas protocol – scope 2
5.  LNG facts &amp; figures
6.  CE Delft, 2011. Conversiefactoren voor de CO2-prestatieladder ProRail Update factoren 2011
7.  IPCC 2007 AR4: Myhre, G., D. Shindell, F.-M. Bréon, W. Collins, J. Fuglestvedt, J. Huang, D. Koch, J.-F. Lamarque, D. Lee, B. Mendoza, T. Nakajima, A. Robock, G. Stephens, T. Takemura and H. Zhang, 2013: Anthropogenic and Natural Radiative Forcing. In: Climate Change 2013: The Physical Science Basis. Contribution of Working Group I to the Fifth Assessment Report of the Intergovernmental Panel on Climate Change [Stocker, T.F., D. Qin, G.-K. Plattner, M. Tignor, S.K. Allen, J. Boschung, A. Nauels, Y. Xia, V. Bex and P.M. Midgley (eds.)]. Cambridge University Press, Cambridge, United Kingdom and New York, NY, USA.https://www.ghgprotocol.org/sites/default/files/ghgp/Global-Warming-Potential-Values (Feb 16 2016)_1.pdf
8.  CEN-EN 16258:2012 (allocation methodology CO2 of Road Freight Transport
9.  Milieu Centraal, Brondata Autokopen
10.  CE Delft, 2008. STREAM – Studie naar transport emissies van alle modaliteiten
12.  CE Delft, 2014 Achtergrond stroometikettering 2013
13.  JRC (2013) [online] http://iet.jrc.ec.europa.eu/about-jec/downloads
14.  Compendium voor de leefomgeving (2014) [online] http://www.compendiumvoordeleefomgeving.nl/indicatoren/nl0386-Windvermogen-in-Nederland.html?i=6-38
15.  NEN-EN 16258 (2012) GHG methodology freight transport (Annex I p.24 &amp; Annex H p.51)
16.  CE Delft/TNO, 2012
17.  Spath P.L., M.K. Mann, D.R. Kerr, 1999. Life Cycle Assessment of Coal-fired Power Production, U.S. Department of Energy, National Renewable Energy Laboratory, http://www.nrel.gov/docs/fy99osti/25119.pdf 
18.  Spath P.L., M.K. Mann, Life Cycle Assessment of a Natural Gas Combined-Cycle Power Generation System, U.S. Department of Energy, National Renewable Energy Laboratory, http://www.nrel.gov/docs/fy00osti/27715.pdf
19.  IPCC [O. Edenhofer, R. Pichs-Madruga, Y. Sokona, K. Seyboth, P. Matschoss, S. Kadner, T. Zwickel, P. Eickemeier, G. Hansen, S. Schlömer, C. von Stechow (eds)]. , 2011, IPCC Special Report on Renewable Energy Sources and Climate Change Mitigation. Prepared by Working Group III of the Intergovernmental Panel on Climate Change Cambridge University Press, Cambridge, United Kingdom and New York, NY, USA, 1075 pp.
20.  Harmelink M., L. Bosselaar, P. Boonekamp, J. Gerdes, R. Segers, H. Pouwelse, M. Verdonk, 2012. Berekening van de CO2-emissies, het primair fossiel energiegebruik en het rendement van elektriciteit in Nederland. Agentschap NL i.s.m. ECN, CBS en PBL.
21.  United Nations Framework Convention on Climate Change, 2014. Report of the Conference of the Parties on its nineteenth session, held in Warsaw from 11 to 23 November 2013 Addendum Part two: Action taken by the Conference of the Parties at its nineteenth session.
22.  Louwen, 2012. Comparison of Life Cycle Greenhouse Gas Emissions of Shale Gas with Conventional Fuels and Renewable Alternatives. Comparing a possible new fossiel fuel with commonly used energy sources in the Netherlands. Universiteit Utrecht, augustus 2012.
23.  Otten M. &amp; Afman M., 2015. Emissiekentallen elektriciteit – Kentallen inclusief upstream emissies. CE Delft.
24.  CE Delft oktober 2016, Stream goederenvervoer 2016, Otten M, ’t Hoen M en Den Boer E.
25.  CE Delft, 2016. Ketenemissies warmtelevering – Directe en indirecte CO2-emissies van warmtetechnieken.
26.  https://www.rijksoverheid.nl/documenten/rapporten/2016/02/09/evaluatie-warmtewet-en-toekomstig-marktontwerp-warmte
</t>
  </si>
  <si>
    <r>
      <rPr>
        <b/>
        <sz val="9"/>
        <color theme="1"/>
        <rFont val="Verdana"/>
        <family val="2"/>
      </rPr>
      <t>CO</t>
    </r>
    <r>
      <rPr>
        <b/>
        <vertAlign val="subscript"/>
        <sz val="9"/>
        <color theme="1"/>
        <rFont val="Verdana"/>
        <family val="2"/>
      </rPr>
      <t>2</t>
    </r>
    <r>
      <rPr>
        <b/>
        <sz val="9"/>
        <color theme="1"/>
        <rFont val="Verdana"/>
        <family val="2"/>
      </rPr>
      <t>emissiefactoren 2016</t>
    </r>
    <r>
      <rPr>
        <sz val="9"/>
        <color theme="1"/>
        <rFont val="Verdana"/>
        <family val="2"/>
      </rPr>
      <t xml:space="preserve">
In deze tabel staan alle CO2-emissiefactoren van de brandstoffen, energiedragers, vervoersbewegingen en koudemiddelen. De factoren hebben betrekking op:
 - Het gebruik van de energiedrager, deze worden ook wel tank-to-wheel emissies genoemd. Het gaat hier dus om de productie van arbeid (bijvoorbeeld de omzetting van elektriciteit in beweging).
 - De productie van de energiedrager, deze worden ook wel de well-to-tank emissies genoemd. Het gaat hier om de processen bij de conversie van energiebron naar energiedrager
 - De optelsom van beide ketenonderdelen; het gebruik van energie + de gelieerde voorketen (‘well-to-wheel emissies’).
Het is afhankelijk van het doel van de CO2-inventaris of men alleen de tank-to-wheel emissiefactor hanteert of de well-to-wheel emissiefactor. In het laatste geval is het transparant om de twee onderdelen van de factor beiden te noemen. 
Voor de meest actuele CO2 emissiefactoren kijkt u op: </t>
    </r>
    <r>
      <rPr>
        <b/>
        <sz val="9"/>
        <color theme="1"/>
        <rFont val="Verdana"/>
        <family val="2"/>
      </rPr>
      <t xml:space="preserve">www.co2emissiefactoren.nl </t>
    </r>
  </si>
  <si>
    <t xml:space="preserve">Het bijmengpercentage biobrandstof op basis van de energie-inhoud (MJ) is 3,3%. </t>
  </si>
  <si>
    <t xml:space="preserve">Deze waarde kan gebruikt worden wanneer er sprake is van internationaal transport. Het bijmengpercentage biobrandstof op basis van de energie-inhoud (MJ) is 3,3%.  Emissies door Indirecte Land Use Change Effects door de productie van brandstof zijn in dit geval niet meegenomen. </t>
  </si>
  <si>
    <t xml:space="preserve"> Bio-ethanol (EUR)</t>
  </si>
  <si>
    <t>Bio-ethanol (maïs)</t>
  </si>
  <si>
    <t xml:space="preserve">Het bijmengpercentage biobrandstof op basis van de energie-inhoud (MJ) is 2,6%. </t>
  </si>
  <si>
    <t xml:space="preserve">De CO2 emissies tijdens gebruik worden gelijk aan nul gesteld vanwege het kort-cyclische karakter van de koolstof in deze brandstoffen. Er komt weliswaar wel CO2 vrij, echter deze draagt niet bij aan de versterking van het broeikaseffect. Emissies door Indirecte Land Use Change Effects door de productie van biobrandstof zijn meegenomen. Er is een schatting gemaakt van een middenwaarde uit een grote bandbreedte (264 tot 3786 g CO2 per liter), op basis van TNO en CE Delft (2014), bron [15]. </t>
  </si>
  <si>
    <t>De CO2 emissies tijdens gebruik worden gelijk aan nul gesteld vanwege het kort-cyclische karakter van de koolstof in deze brandstoffen. Er komt weliswaar wel CO2 vrij, echter deze draagt niet bij aan de versterking van het broeikaseffect.  De emissies bij de productie van de brandstof ontstaan door het opwerken van afgewerkte olie en transport.</t>
  </si>
  <si>
    <t xml:space="preserve">Waarde betreft een schatting binnen een grote bandbreedte (76-5152 gCO2/eenheid). </t>
  </si>
  <si>
    <t>Warmte afkomstig uit grootschalige of kleinschalige WKK installaties, die op gas worden gestookt. Dit is verreweg de meest voorkomende soort warmte. Gebruik deze factor als u de warmtebron van uw netwerk niet weet.</t>
  </si>
  <si>
    <t xml:space="preserve">Uitgegaan is van een gemiddeld wegtype en een brandstofmix van 65,5% Benzine, 31%,1 Diesel, 3,4% LPG en een auto in de gewichtklasse middelzwaar (ca. 1170 kg). De voertuigkilometers kan men om rekenen naar reizigerskilometers door te delen door het aantal inzittenden. Dat kan bij de reizen waar het aantal inzittenden bekend is. De gemiddelde bezettingsgraad van auto's is 1,39 [2]. </t>
  </si>
  <si>
    <t xml:space="preserve">Uitgegaan is van een gemiddeld wegtype. Een kleine personenauto op benzine heeft een massa van kleiner dan 950 kg en doorgaans een  motorinhoud van minder dan 1,6 L. Het gaat om het praktijkverbruik van de auto’s. Voor de differentatie tussen kleine en middelzware auto’s is uitgegaan van een 21% zuiniger verbruik [2].  De voertuigkilometers kan men om rekenen naar reizigerskilometers door te delen door het aantal inzittenden. Dat kan bij de reizen waar het aantal inzittenden bekend is. De gemiddelde bezettingsgraad van auto's is 1,39 [2]. </t>
  </si>
  <si>
    <t xml:space="preserve">Uitgegaan is van een gemiddeld wegtype. Een middelzware personenauto op benzine heeft een massa van minimaal 950 en maximaal 1350 kg, gemiddeld 1150 kg en doorgaans een  motorinhoud van 1,6 - 2,0 L. Het gaat om het praktijkverbruik van de auto’s. De voertuigkilometers kan men om rekenen naar reizigerskilometers door te delen door het aantal inzittenden. Dat kan bij de reizen waar het aantal inzittenden bekend is. De gemiddelde bezettingsgraad van auto's is 1,39 [2]. </t>
  </si>
  <si>
    <t>Uitgegaan is van een gemiddeld wegtype. De klasse zware auto op benzine weegt meer dan 1350 kg en heeft doorgaans een  motorinhoud &gt; 2,0 L. Het gaat om het praktijkverbruik van de auto’s. Voor de differentatie tussen middelzware en grote auto’s is uitgegaan van een meerverbruik van  gebruik 13% [2]. De voertuigkilometers kan men om rekenen naar reizigerskilometers door te delen door het aantal inzittenden. Dat kan bij de reizen waar het aantal inzittenden bekend is. De gemiddelde bezettingsgraad van auto's is 1,39 [2].</t>
  </si>
  <si>
    <t xml:space="preserve">Uitgegaan is van een gemiddeld wegtype. Een hybride kan tot 35% zuiniger zijn dan een vergelijkbare auto zonder elektrische ondersteuning. Uit metingen aan het praktijkverbruik van hybirde auto’s die gebruikt worden als bedrijfvoertuig werd echter slechts 20% minder vebruik aangetoond. De voertuigkilometers kan men om rekenen naar reizigerskilometers door te delen door het aantal inzittenden. Dat kan bij de reizen waar het aantal inzittenden bekend is. De gemiddelde bezettingsgraad van auto's is 1,39 [2]. </t>
  </si>
  <si>
    <t xml:space="preserve">Uitgegaan is van een gemiddeld wegtype. Een plug in hybride kan tot 40% zuiniger zijn dan een vergelijkbare auto zonder elektrische ondersteuning en accu. Uit metingen aan het praktijkverbruik van hybirde auto’s die gebruikt worden als bedrijfvoertuig werd echter een zéér varierend mindervebruik aangetoond. De voertuigkilometers kan men om rekenen naar reizigerskilometers door te delen door het aantal inzittenden. Dat kan bij de reizen waar het aantal inzittenden bekend is. De gemiddelde bezettingsgraad van auto's is 1,39 [2]. </t>
  </si>
  <si>
    <t xml:space="preserve">Uitgegaan is van een gemiddeld wegtype. Een kleine personenauto op diesel heeft een massa van kleiner dan 1050 kg en doorgaans een  motorinhoud van minder dan 1,8 L. Het gaat om het praktijkverbruik van de auto’s. Voor de differentatie tussen lichte en middelzware auto’s is uitgegaan van een 21% zuiniger verbruik [2].  De voertuigkilometers kan men om rekenen naar reizigerskilometers door te delen door het aantal inzittenden. Dat kan bij de reizen waar het aantal inzittenden bekend is. De gemiddelde bezettingsgraad van auto's is 1,39 [2]. </t>
  </si>
  <si>
    <t xml:space="preserve">Uitgegaan is van een gemiddeld wegtype. Een middelzware personenauto op diesel heeft een massa van minimaal 1050 en maximaal 1450 kg en doorgaans een  motorinhoud van 1,8 - 2,2 L. Het gaat om het praktijkverbruik van de auto’s. De voertuigkilometers kan men om rekenen naar reizigerskilometers door te delen door het aantal inzittenden. Dat kan bij de reizen waar het aantal inzittenden bekend is. De gemiddelde bezettingsgraad van auto's is 1,39 [2]. </t>
  </si>
  <si>
    <t>Uitgegaan is van een gemiddeld wegtype. De klasse zware auto op diesel weegt meer dan 1450 kg en heeft doorgaans een  motorinhoud meer dan 2,2 L. Het gaat om het praktijkverbruik van de auto’s. Voor de differentatie tussen middelzware en grote auto’s is uitgegaan van een meerverbruik van  13% [2]. In sommige gevallen kan dit veel meer zijn. De voertuigkilometers kan men om rekenen naar reizigerskilometers door te delen door het aantal inzittenden. Dat kan bij de reizen waar het aantal inzittenden bekend is. De gemiddelde bezettingsgraad van auto's is 1,39 [2].</t>
  </si>
  <si>
    <t xml:space="preserve">Uitgegaan is van een gemiddeld wegtype. De voertuigkilometers kan men om rekenen naar reizigerskilometers door te delen door het aantal inzittenden. Dat kan bij de reizen waar het aantal inzittenden bekend is. De gemiddelde bezettingsgraad van auto's is 1,39 [2]. </t>
  </si>
  <si>
    <t xml:space="preserve">Uitgegaan is van een gemiddeld wegtype. Een kleine personenauto op LPG heeft een massa van kleiner dan 1000 kg en doorgaans een  motorinhoud van minder dan 1,6 L. Het gaat om het praktijkverbruik van de auto’s. Voor de differentatie tussen kleine en middelzware auto’s is uitgegaan van een 21% zuiniger verbruik [2].  De voertuigkilometers kan men om rekenen naar reizigerskilometers door te delen door het aantal inzittenden. Dat kan bij de reizen waar het aantal inzittenden bekend is. De gemiddelde bezettingsgraad van auto's is 1,39 [2]. </t>
  </si>
  <si>
    <t xml:space="preserve">Uitgegaan is van een gemiddeld wegtype. Een middelzware personenauto op LPG heeft een massa van minimaal 1000 en maximaal 1400 kg, en doorgaans een  motorinhoud van 1,6 - 2,0 L. Het gaat om het praktijkverbruik van de auto’s. De voertuigkilometers kan men om rekenen naar reizigerskilometers door te delen door het aantal inzittenden. Dat kan bij de reizen waar het aantal inzittenden bekend is. De gemiddelde bezettingsgraad van auto's is 1,39 [2]. </t>
  </si>
  <si>
    <t>Uitgegaan is van een gemiddeld wegtype. De klasse zware auto op LPG heeft doorgaans een massa van meer dan 1400 kg en een motorinhoud van meer dan 2,0 L. Het gaat om het praktijkverbruik van de auto’s. Voor de differentatie tussen middelzware en grote auto’s is uitgegaan van een meerverbruik van  gebruik 13% [2]. De voertuigkilometers kan men om rekenen naar reizigerskilometers door te delen door het aantal inzittenden. Dat kan bij de reizen waar het aantal inzittenden bekend is. De gemiddelde bezettingsgraad van auto's is 1,39 [2].</t>
  </si>
  <si>
    <t xml:space="preserve">Uitgegaan is van een gemiddeld wegtype. Een kleine personenauto op CNG heeft een massa van kleiner dan 1000 kg en doorgaans een  motorinhoud van minder dan 1,6 L. Het gaat om het praktijkverbruik van de auto’s. Voor de differentatie tussen kleine en middelzware auto’s is uitgegaan van een 21% zuiniger verbruik [2].  De voertuigkilometers kan men om rekenen naar reizigerskilometers door te delen door het aantal inzittenden. Dat kan bij de reizen waar het aantal inzittenden bekend is. De gemiddelde bezettingsgraad van auto's is 1,39 [2]. </t>
  </si>
  <si>
    <t xml:space="preserve">Uitgegaan is van een gemiddeld wegtype en een auto in de gewichtklasse middelzwaar (ca. 1170 kg). De voertuigkilometers kan men om rekenen naar reizigerskilometers door te delen door het aantal inzittenden. Dat kan bij de reizen waar het aantal inzittenden bekend is. De gemiddelde bezettingsgraad van auto's is 1,39 [2]. </t>
  </si>
  <si>
    <t>Uitgegaan is van een gemiddeld wegtype. De klasse zware auto op CNG heeft doorgaans een massa van meer dan 1400 kg en een motorinhoud van meer dan 2,0 L. Het gaat om het praktijkverbruik van de auto’s. Voor de differentatie tussen middelzware en grote auto’s is uitgegaan van een meerverbruik van  gebruik 13% [2]. De voertuigkilometers kan men om rekenen naar reizigerskilometers door te delen door het aantal inzittenden. Dat kan bij de reizen waar het aantal inzittenden bekend is. De gemiddelde bezettingsgraad van auto's is 1,39 [2].</t>
  </si>
  <si>
    <t>Uitgegaan is van een gemiddeld wegtype en een auto in de gewichtklasse middelzwaar (ca. 1170 kg). De voertuigkilometers kan men om rekenen naar reizigerskilometers door te delen door het aantal inzittenden. Dat kan bij de reizen waar het aantal inzittenden bekend is. De gemiddelde bezettingsgraad van auto's is 1,39 [2].  Wat betreft well-to-tank emissie is een schatting gemaakt van een middenwaarde uit een grote range (zie bron [2])</t>
  </si>
  <si>
    <t xml:space="preserve"> Uitgegaan is van een gemiddeld wegtype. De waterstofauto stoot geen andere emissies uit dan waterdamp. Er zijn dus alleen slijtage- en well-to-tank-emissies. De well-to-tank-emissies van waterstof zijn sterk afhankelijk van de productiemethode. Het kan onder andere worden geproduceerd uit kolen, aardgas en met behulp van elektriciteit. Voor waterstof is daarom ook een bandbreedte opgenomen, zie bron [2].</t>
  </si>
  <si>
    <t xml:space="preserve">Het gaat om middelzware bestelbussen, met een leeggewicht van ca. 2000 kg (vergelijkbaar met taxi/belbus) [2]. </t>
  </si>
  <si>
    <t xml:space="preserve">Deze factor is berekend op basis van een bezettingsgraad van 31,6 [2]. Om emissies terug te rekenen voor personenvervoer dient hiervoor gecorrigeerd te worden. Uitgegaan is van een gemiddeld wegtype. </t>
  </si>
  <si>
    <t>Om de CO2 uitstoot per voertuigkilometer te berekenen dient met de gegeven waarden te corrigeren met een bezetting van 29%. Uitgaande van 5% stoptreinen op diesel, 20% stoptreinen op elektriciteit en 75% intercity (elektriciteit). De emissiecijfers zijn exclusief voor- en natransport en ook de omrijfactor is buiten beschouwing gelaten.</t>
  </si>
  <si>
    <t>Om de CO2 uitstoot per voertuigkilometer te berekenen dient met de gegeven waarden te corrigeren met een bezetting van 23% [2]. De emissiecijfers zijn exclusief voor- en natransport en ook de omrijfactor is buiten beschouwing gelaten. Bij de stoptrein wordt daarbij onderscheid gemaakt tussen een elektrische en een dieseltrein. Voor de gemiddelde stoptrein is op basis van de aangeleverde data aan-genomen dat 80% van de reizigerskilometers wordt gereden in een elektrische trein en 20% in een dieseltrein.</t>
  </si>
  <si>
    <t>Sneltrein/ Intercity</t>
  </si>
  <si>
    <t>Om de CO2 uitstoot per voertuigkilometer te berekenen dient met de gegeven waarden te corrigeren met een bezetting van 32% [2]. De emissiecijfers zijn exclusief voor- en natransport en ook de omrijfactor is buiten beschouwing gelaten.</t>
  </si>
  <si>
    <t>Hoge snelheidstrein/ HSL</t>
  </si>
  <si>
    <t>Om de CO2 uitstoot per voertuigkilometer te berekenen dient met de gegeven waarden te corrigeren met een bezetting van 57% [2]. De emissiecijfers zijn exclusief voor- en natransport en ook de omrijfactor is buiten beschouwing gelaten.</t>
  </si>
  <si>
    <t>Om de CO2 uitstoot per voertuigkilometer te berekenen dient met de gegeven waarden te corrigeren met een bezetting van 9,00 [2]. De gemiddelde bezettingsgraad van bus, tram en metro is door CE Delft (2014) bepaald op basis van jaarverslagen van HTM, GVB en RET.</t>
  </si>
  <si>
    <t>Om de CO2 uitstoot per voertuigkilometer te berekenen dient met de gegeven waarden te corrigeren met een bezetting van 9,00 [2]. De gemiddelde bezettingsgraad van bus, tram en metro is door CE Delft (2014) bepaald op basis van jaarverslagen van HTM, GVB en RET.Niet geoormerkte elektriciteit.</t>
  </si>
  <si>
    <t xml:space="preserve">Op basis van het gemiddelde elektriciteitsverbruik van 0,18 kWh/rkm, niet geoormerkte elektriciteit en 14% bezetting [2]. De gemiddelde bezettingsgraad van bus, tram en metro is door CE Delft (2014) bepaald op basis van jaarverslagen van HTM, GVB en RET. </t>
  </si>
  <si>
    <t xml:space="preserve">Op basis van een gemiddelde elektriciteitsverbruik van 0,16 kWh/rkm, niet geoormerkte elektriciteit en 14% bezetting [2]. De gemiddelde bezettingsgraad van bus, tram en metro is door CE Delft (2014) bepaald op basis van jaarverslagen van HTM, GVB en RET. </t>
  </si>
  <si>
    <t>Regionaal (&lt; 700 km)</t>
  </si>
  <si>
    <t xml:space="preserve">Het is van belang om een onderscheid te maken in de afstandklassen voor vliegreizen. Dit omdat het broeikaseffect voor vliegen op grote hoogte flink verschilt van de emissies voor landen, taxiën en opstijgen (LTO emissies). Met de indeling in drie afstandsklassen benaderen de data het beste de werkelijke situatie.
De reizigerskilometers zijn berekend op basis van de grootcirkelafstand tussen twee luchthavens. Zowel de LTO-emissies (landing-take-off) - emissies, die op lage hoogte worden uitgestoten, als de luchtvervuilende emissies in de cruisefase (op grote hoogte) zijn meegenomen. Voor regionale vluchten is uitgegaan van een gemiddelde reisafstand van 730 km met een afstandrange van 650 - 1350 km. Bezettingsgraad 67/100 [2]. </t>
  </si>
  <si>
    <t>Europees (700 - 2500 km)</t>
  </si>
  <si>
    <t xml:space="preserve">Het is van belang om een onderscheid te maken in de afstandklassen voor vliegreizen. Dit omdat het broeikaseffect voor vliegen op grote hoogte flink verschilt van de emissies voor landen, taxiën en opstijgen (LTO emissies). Met de indeling in drie afstandsklassen benaderen de data het beste de werkelijke situatie.
De reizigerskilometers zijn berekend op basis van de grootcirkelafstand tussen twee luchthavens. Zowel de LTO-emissies (landing-take-off) - emissies, die op lage hoogte worden uitgestoten, als de luchtvervuilende emissies in de cruisefase (op grote hoogte) zijn meegenomen. Voor Europese vluchten is uitgegaan van een gemiddelde reisafstand van 1050 km met een afstandrange van 900 - 1700 km. Bezettingsgraad 124/180 [2]  </t>
  </si>
  <si>
    <t>Intercontinentaal (&gt;2500 km)</t>
  </si>
  <si>
    <t>Het is van belang om een onderscheid te maken in de afstandklassen voor vliegreizen. Dit omdat het broeikaseffect voor vliegen op grote hoogte flink verschilt van de emissies voor landen, taxiën en opstijgen (LTO emissies). Met de indeling in drie afstandsklassen benaderen de data het beste de werkelijke situatie.
De reizigerskilometers zijn berekend op basis van de grootcirkelafstand tussen twee luchthavens. Zowel de LTO-emissies (landing-take-off) - emissies, die op lage hoogte worden uitgestoten, als de luchtvervuilende emissies in de cruisefase (op grote hoogte) zijn meegenomen. Voor intercontinentale vluchten is uitgegaan van een gemiddelde reisafstand van 7000 km met een afstandrange van &gt;3000 km.  Bezettingsgraad 328/425 [2].</t>
  </si>
  <si>
    <t xml:space="preserve">&lt; 20 ton </t>
  </si>
  <si>
    <t>De gewichtsklasse geeft de maximaal toegestane massa aan (i.e. het gewicht van het voertuig plus het laadvermogen). De factor is inclusief omrijden, leegrijden en exclusief voor- en natransport.</t>
  </si>
  <si>
    <t>+ oplegger</t>
  </si>
  <si>
    <t>Inclusief omrijden, leegrijden en exclusief voor- en natransport.</t>
  </si>
  <si>
    <t>350 ton</t>
  </si>
  <si>
    <t>1350 ton</t>
  </si>
  <si>
    <t>5500 ton</t>
  </si>
  <si>
    <t>1800 ton</t>
  </si>
  <si>
    <t>8000 ton</t>
  </si>
  <si>
    <t>30000 ton</t>
  </si>
  <si>
    <t>+oplegger</t>
  </si>
  <si>
    <t>32 TEU</t>
  </si>
  <si>
    <t>96 TEU</t>
  </si>
  <si>
    <t>200 TEU</t>
  </si>
  <si>
    <t>470 TEU</t>
  </si>
  <si>
    <t>580 TEU</t>
  </si>
  <si>
    <t>4000 TEU</t>
  </si>
  <si>
    <t>[7] en [6]</t>
  </si>
  <si>
    <t>De waarden in deze tabel kunnen worden gebruikt om de klimaatschade van lekkend koelmiddel in een CO2-inventaris op te nemen. Het gaat hier om het klimaatopwarmingsvermogen van een gefluoreerd broeikasgas ten opzichte van dat van koolstofdioxide. Het aardopwarmingsvermogen (GWP) wordt berekend als het opwarmingsvermogen in een periode van 100 jaar van 1 kg van een gas ten opzichte van 1 kg CO2 [7]; Emissie van productie is hierin niet meegenomen. Het totale GWP voor een preparaat is het gewogen gemiddelde, afgeleid van de som van het gewicht van de fracties van de
afzonderlijke stoffen vermenigvuldigd met hun GWP:</t>
  </si>
  <si>
    <t xml:space="preserve">1.  RvO: Nederlandse lijst Energiedragers en standaard CO2 emissiefactoren 2017
2.  CE Delft, 2014. STREAM personenvervoer 2014
3.  CE Delft, 2012. Achtergrondgegevens Stroometikettering 2011.
4.  World Resources Institute, 2014. Green House Gas protocol – scope 2
5.  LNG facts &amp; figures
6.  CE Delft, 2011. Conversiefactoren voor de CO2-prestatieladder ProRail Update factoren 2011
7.  IPCC 2007 AR4: Myhre, G., D. Shindell, F.-M. Bréon, W. Collins, J. Fuglestvedt, J. Huang, D. Koch, J.-F. Lamarque, D. Lee, B. Mendoza, T. Nakajima, A. Robock, G. Stephens, T. Takemura and H. Zhang, 2013: Anthropogenic and Natural Radiative Forcing. In: Climate Change 2013: The Physical Science Basis. Contribution of Working Group I to the Fifth Assessment Report of the Intergovernmental Panel on Climate Change [Stocker, T.F., D. Qin, G.-K. Plattner, M. Tignor, S.K. Allen, J. Boschung, A. Nauels, Y. Xia, V. Bex and P.M. Midgley (eds.)]. Cambridge University Press, Cambridge, United Kingdom and New York, NY, USA.https://www.ghgprotocol.org/sites/default/files/ghgp/Global-Warming-Potential-Values (Feb 16 2016)_1.pdf
8.  CEN-EN 16258:2012 (allocation methodology CO2 of Road Freight Transport
9.  Milieu Centraal, Brondata Autokopen
10.  CE Delft, 2008. STREAM – Studie naar transport emissies van alle modaliteiten
12.  CE Delft, 2014 Achtergrond stroometikettering 2013
13.  JRC (2013) [online] http://iet.jrc.ec.europa.eu/about-jec/downloads
14.  Compendium voor de leefomgeving (2014) [online] http://www.compendiumvoordeleefomgeving.nl/indicatoren/nl0386-Windvermogen-in-Nederland.html?i=6-38
15.  NEN-EN 16258 (2012) GHG methodology freight transport (Annex I p.24 &amp; Annex H p.51)
16.  CE Delft/TNO, 2012
17.  Spath P.L., M.K. Mann, D.R. Kerr, 1999. Life Cycle Assessment of Coal-fired Power Production, U.S. Department of Energy, National Renewable Energy Laboratory, http://www.nrel.gov/docs/fy99osti/25119.pdf 
18.  Spath P.L., M.K. Mann, Life Cycle Assessment of a Natural Gas Combined-Cycle Power Generation System, U.S. Department of Energy, National Renewable Energy Laboratory, http://www.nrel.gov/docs/fy00osti/27715.pdf
19.  IPCC [O. Edenhofer, R. Pichs-Madruga, Y. Sokona, K. Seyboth, P. Matschoss, S. Kadner, T. Zwickel, P. Eickemeier, G. Hansen, S. Schlömer, C. von Stechow (eds)]. , 2011, IPCC Special Report on Renewable Energy Sources and Climate Change Mitigation. Prepared by Working Group III of the Intergovernmental Panel on Climate Change Cambridge University Press, Cambridge, United Kingdom and New York, NY, USA, 1075 pp.
20.  Harmelink M., L. Bosselaar, P. Boonekamp, J. Gerdes, R. Segers, H. Pouwelse, M. Verdonk, 2012. Berekening van de CO2-emissies, het primair fossiel energiegebruik en het rendement van elektriciteit in Nederland. Agentschap NL i.s.m. ECN, CBS en PBL.
21.  United Nations Framework Convention on Climate Change, 2014. Report of the Conference of the Parties on its nineteenth session, held in Warsaw from 11 to 23 November 2013 Addendum Part two: Action taken by the Conference of the Parties at its nineteenth session.
22.  Louwen, 2012. Comparison of Life Cycle Greenhouse Gas Emissions of Shale Gas with Conventional Fuels and Renewable Alternatives. Comparing a possible new fossiel fuel with commonly used energy sources in the Netherlands. Universiteit Utrecht, augustus 2012.
23.  Otten M. &amp; Afman M., 2015. Emissiekentallen elektriciteit – Kentallen inclusief upstream emissies. CE Delft.
24.  CE Delft oktober 2016, Stream goederenvervoer 2016, Otten M, ’t Hoen M en Den Boer E.
25.  CE Delft, 2016. Ketenemissies warmtelevering – Directe en indirecte CO2-emissies van warmtetechnieken.
26.  https://www.rijksoverheid.nl/documenten/rapporten/2016/02/09/evaluatie-warmtewet-en-toekomstig-marktontwerp-warmte
</t>
  </si>
  <si>
    <t>27.  Roberto Turconin, Alessio Boldrin, Thomas Astrup, 2013. Life cycle assessment (LCA) of electricity generation technologies: Overview, comparability and limitations. In: Renewable and Sustainable Energy Reviews 28 (2013) p. 555–565.
28.  Milieucentraal, CE Delft &amp; Stichting Stimular, 2017. co2factor stroomverbruik https://www.co2emissiefactoren.nl/co2emissiefactoren/co2-factor-stroomverbruik-20-11-2017/
29.  Stimular, 2017. Emissiecijfers openbaar vervoer (dec, 2017) . https://www.co2emissiefactoren.nl/co2emissiefactoren/emissiecijfers-openbaar-vervoer-dec-2017/
30.  KandT-Zilverberg, 2018  CO2 emissiefactoren voor Nederlandse houtige
biobrandstoffen en -grondstoffen. Voor gedetailleerder berekening is ook een rekentool beschikbaar, zie: https://e-land.info/
31.  Ramchandra Bhandari , Clemens A. Trudewind, Petra Zap, 2012. Life Cycle Assessment of Hydrogen Production Methods – A Review.</t>
  </si>
  <si>
    <r>
      <rPr>
        <b/>
        <sz val="9"/>
        <color theme="1"/>
        <rFont val="Verdana"/>
        <family val="2"/>
      </rPr>
      <t>CO</t>
    </r>
    <r>
      <rPr>
        <b/>
        <vertAlign val="subscript"/>
        <sz val="9"/>
        <color theme="1"/>
        <rFont val="Verdana"/>
        <family val="2"/>
      </rPr>
      <t>2</t>
    </r>
    <r>
      <rPr>
        <b/>
        <sz val="9"/>
        <color theme="1"/>
        <rFont val="Verdana"/>
        <family val="2"/>
      </rPr>
      <t>emissiefactoren 2015</t>
    </r>
    <r>
      <rPr>
        <sz val="9"/>
        <color theme="1"/>
        <rFont val="Verdana"/>
        <family val="2"/>
      </rPr>
      <t xml:space="preserve">
In deze tabel staan alle CO2-emissiefactoren van de brandstoffen, energiedragers, vervoersbewegingen en koudemiddelen. De factoren hebben betrekking op:
 - Het gebruik van de energiedrager, deze worden ook wel tank-to-wheel emissies genoemd. Het gaat hier dus om de productie van arbeid (bijvoorbeeld de omzetting van elektriciteit in beweging).
 - De productie van de energiedrager, deze worden ook wel de well-to-tank emissies genoemd. Het gaat hier om de processen bij de conversie van energiebron naar energiedrager
 - De optelsom van beide ketenonderdelen; het gebruik van energie + de gelieerde voorketen (‘well-to-wheel emissies’).
Het is afhankelijk van het doel van de CO2-inventaris of men alleen de tank-to-wheel emissiefactor hanteert of de well-to-wheel emissiefactor. In het laatste geval is het transparant om de twee onderdelen van de factor beiden te noemen. 
Voor de meest actuele CO2 emissiefactoren kijkt u op: </t>
    </r>
    <r>
      <rPr>
        <b/>
        <sz val="9"/>
        <color theme="1"/>
        <rFont val="Verdana"/>
        <family val="2"/>
      </rPr>
      <t xml:space="preserve">www.co2emissiefactoren.nl </t>
    </r>
  </si>
  <si>
    <t xml:space="preserve">Deze emissiefactor is onzeker. Er dient rekening te worden gehouden met een range. Gebruik deze factor alleen als er geen specifeiek gegevens zijn over de geleverde warmte. </t>
  </si>
  <si>
    <t>Kolencentrale</t>
  </si>
  <si>
    <t xml:space="preserve">Bij AVI’s is de primaire functie het verbranden van afval, daarnaast wordt elektriciteit en warmte geproduceert. Op dit moment is er geen geaccepteerde methode beschikbaar om de fossiele CO2-emissies die vrijkomen bij AVI’s te verdelen over deze 3 functies.  Deze emissiefactor is verder ook onzeker. Er dient rekening te worden gehouden met een range. Gebruik deze factor alleen als er geen specifeiek gegevens zijn over de geleverde warmte. </t>
  </si>
  <si>
    <t>Gasmotor/WKK</t>
  </si>
  <si>
    <t>Bronnen</t>
  </si>
  <si>
    <t xml:space="preserve">1. </t>
  </si>
  <si>
    <t>RvO (in voorbereiding): Nederlandse lijst Energiedragers en standaard CO2 emissiefactoren 2015</t>
  </si>
  <si>
    <t xml:space="preserve">2. </t>
  </si>
  <si>
    <t>CE Delft, 2014. STREAM  personenvervoer 2014</t>
  </si>
  <si>
    <t xml:space="preserve">3. </t>
  </si>
  <si>
    <t xml:space="preserve">CE Delft, 2012. Achtergrondgegevens Stroometikettering 2011. </t>
  </si>
  <si>
    <t xml:space="preserve">4. </t>
  </si>
  <si>
    <t>World Resources Institute, 2014. Green House Gas protocol - scope 2</t>
  </si>
  <si>
    <t xml:space="preserve">5. </t>
  </si>
  <si>
    <t>LNG facts &amp; figures</t>
  </si>
  <si>
    <t xml:space="preserve">6. </t>
  </si>
  <si>
    <t xml:space="preserve">CE Delft, 2011. Conversiefactoren voor de CO2-prestatieladder ProRail Update factoren 2011 </t>
  </si>
  <si>
    <t xml:space="preserve">7. </t>
  </si>
  <si>
    <t>Myhre, G., D. Shindell, F.-M. Bréon, W. Collins, J. Fuglestvedt, J. Huang, D. Koch, J.-F. Lamarque, D. Lee, B. Mendoza, T. Nakajima, A. Robock, G. Stephens, T. Takemura and H. Zhang, 2013: Anthropogenic and Natural Radiative Forcing. In: Climate Change 2013: The Physical Science Basis. Contribution of Working Group I to the Fifth Assessment Report of the Intergovernmental Panel on Climate Change [Stocker, T.F., D. Qin, G.-K. Plattner, M. Tignor, S.K. Allen, J. Boschung, A. Nauels, Y. Xia, V. Bex and P.M. Midgley (eds.)]. Cambridge University Press, Cambridge, United Kingdom and New York, NY, USA. http://www.climatechange2013.org/images/report/WG1AR5_Chapter08_FINAL.pdf</t>
  </si>
  <si>
    <t xml:space="preserve">8. </t>
  </si>
  <si>
    <t>CEN-EN 16258:2012 (allocation methodology CO2 of Road Freight Transport</t>
  </si>
  <si>
    <t xml:space="preserve">9. </t>
  </si>
  <si>
    <t>Milieu Centraal, Brondata Autokopen</t>
  </si>
  <si>
    <t>10.</t>
  </si>
  <si>
    <t>CE Delft, 2008. STREAM - Studie naar transport emissies van alle modaliteiten</t>
  </si>
  <si>
    <t>12.</t>
  </si>
  <si>
    <t>CE Delft, 2014 Achtergrond stroometikettering 2013</t>
  </si>
  <si>
    <t>13.</t>
  </si>
  <si>
    <t>JRC (2013) [online] http://iet.jrc.ec.europa.eu/about-jec/downloads</t>
  </si>
  <si>
    <t>14.</t>
  </si>
  <si>
    <t xml:space="preserve">Compendium voor de leefomgeving (2014) [online] http://www.compendiumvoordeleefomgeving.nl/indicatoren/nl0386-Windvermogen-in-Nederland.html?i=6-38 </t>
  </si>
  <si>
    <t>15.</t>
  </si>
  <si>
    <t>NEN-EN 16258 (2012) _GHG methodology freight transport (Annex I p.24 &amp; Annex H p.51)</t>
  </si>
  <si>
    <t>16.</t>
  </si>
  <si>
    <t>CE Delft/TNO, 2012</t>
  </si>
  <si>
    <t>17.</t>
  </si>
  <si>
    <r>
      <t xml:space="preserve">Spath P.L., M.K. Mann, D.R. Kerr, 1999. Life Cycle Assessment of Coal-fired Power Production, U.S. Department of Energy, National Renewable Energy Laboratory, </t>
    </r>
    <r>
      <rPr>
        <sz val="9"/>
        <color theme="1"/>
        <rFont val="Arial"/>
        <family val="2"/>
      </rPr>
      <t>http://www.nrel.gov/docs/fy99osti/25119.pdf</t>
    </r>
  </si>
  <si>
    <t>18.</t>
  </si>
  <si>
    <t xml:space="preserve">Spath P.L., M.K. Mann, Life Cycle Assessment of a Natural Gas Combined-Cycle Power Generation System, U.S. Department of Energy, National Renewable Energy Laboratory, http://www.nrel.gov/docs/fy00osti/27715.pdf </t>
  </si>
  <si>
    <t>19.</t>
  </si>
  <si>
    <t>IPCC [O. Edenhofer, R. Pichs-Madruga, Y. Sokona, K. Seyboth, P. Matschoss, S. Kadner, T. Zwickel, P. Eickemeier, G. Hansen, S. Schlömer, C. von Stechow (eds)]. , 2011, IPCC Special Report on Renewable Energy Sources and Climate Change Mitigation. Prepared by Working Group III of the Intergovernmental Panel on Climate Change Cambridge University Press, Cambridge, United Kingdom and New York, NY, USA, 1075 pp.</t>
  </si>
  <si>
    <t xml:space="preserve">20. </t>
  </si>
  <si>
    <r>
      <t>Harmelink M., L. Bosselaar, P. Boonekamp, J. Gerdes, R. Segers, H. Pouwelse, M. Verdonk, 2012.  Berekening van de CO</t>
    </r>
    <r>
      <rPr>
        <vertAlign val="subscript"/>
        <sz val="9"/>
        <color theme="1"/>
        <rFont val="Verdana"/>
        <family val="2"/>
      </rPr>
      <t>2</t>
    </r>
    <r>
      <rPr>
        <sz val="9"/>
        <color theme="1"/>
        <rFont val="Verdana"/>
        <family val="2"/>
      </rPr>
      <t>-emissies, het primair fossiel energiegebruik en het rendement van elektriciteit in Nederland. Agentschap NL i.s.m. ECN, CBS en PBL.</t>
    </r>
  </si>
  <si>
    <t>21.</t>
  </si>
  <si>
    <t xml:space="preserve">United Nations Framework Convention on Climate Change, 2014. Report of the Conference of the Parties on its nineteenth session, held in Warsaw from 11 to 23 November 2013 Addendum Part two: Action taken by the Conference of the Parties at its nineteenth session. </t>
  </si>
  <si>
    <t xml:space="preserve">22. </t>
  </si>
  <si>
    <t xml:space="preserve">Louwen, 2012. Comparison of Life Cycle Greenhouse Gas Emissions of Shale Gas with Conventional Fuels and Renewable Alternatives. Comparing a possible new fossiel fuel with commonly used energy sources in the Netherlands. Universiteit Utrecht, augustus 2012. </t>
  </si>
  <si>
    <t xml:space="preserve">23. </t>
  </si>
  <si>
    <t>Otten M. &amp; Afman M., 2015. Emissiekentallen elektriciteit - Kentallen inclusief upstream emissies. CE Delft.</t>
  </si>
  <si>
    <t>Bromfiets</t>
  </si>
  <si>
    <t>Op basis van een gemiddelde bromfiets (tot 45km/u) of snorfiets (tot 35 km/u) (euroklassen: Pre euro, 2 (2-takt en 4 takt), 3, 4, 5). De gemiddelde bezettingsgraad is 1,1 (Bron 39)</t>
  </si>
  <si>
    <t>Energieinhoud/ verbrandingswaarde = 42,7 MJ/kg</t>
  </si>
  <si>
    <t>Energieinhoud/ verbrandingswaarde = 27,5 MJ/kg</t>
  </si>
  <si>
    <t>Energieinhoud/ verbrandingswaarde = 44,0 MJ/kg</t>
  </si>
  <si>
    <t>Energieinhoud/ verbrandingswaarde = 43,1 MJ/kg</t>
  </si>
  <si>
    <t>Energieinhoud/ verbrandingswaarde = 38,1 MJ/kg</t>
  </si>
  <si>
    <t>Energieinhoud/ verbrandingswaarde = 45,2 MJ/kg</t>
  </si>
  <si>
    <t>Energieinhoud/ verbrandingswaarde = 41,9 MJ/kg</t>
  </si>
  <si>
    <t>Energieinhoud/ verbrandingswaarde = 41,4 MJ/kg</t>
  </si>
  <si>
    <t>Energieinhoud/ verbrandingswaarde = 35,2 MJ/kg</t>
  </si>
  <si>
    <t>Energieinhoud/ verbrandingswaarde = 43,0 MJ/kg</t>
  </si>
  <si>
    <t>Energieinhoud/ verbrandingswaarde = 40,2 MJ/kg</t>
  </si>
  <si>
    <t>Energieinhoud/ verbrandingswaarde = 29,3 MJ/kg</t>
  </si>
  <si>
    <t>Energieinhoud/ verbrandingswaarde = 28,6 MJ/kg</t>
  </si>
  <si>
    <t>Energieinhoud/ verbrandingswaarde = 24,8 MJ/kg</t>
  </si>
  <si>
    <t>Energieinhoud/ verbrandingswaarde = 18,9 MJ/kg</t>
  </si>
  <si>
    <t>Energieinhoud/ verbrandingswaarde = 20,0 MJ/kg</t>
  </si>
  <si>
    <t>Energieinhoud/ verbrandingswaarde = 8,9 MJ/kg</t>
  </si>
  <si>
    <t>Energieinhoud/ verbrandingswaarde = 9,76 MJ/kg</t>
  </si>
  <si>
    <t>Energieinhoud/ verbrandingswaarde = 20,7 MJ/kg</t>
  </si>
  <si>
    <r>
      <rPr>
        <b/>
        <sz val="9"/>
        <color theme="1"/>
        <rFont val="Verdana"/>
        <family val="2"/>
      </rPr>
      <t>CO</t>
    </r>
    <r>
      <rPr>
        <b/>
        <vertAlign val="subscript"/>
        <sz val="9"/>
        <color theme="1"/>
        <rFont val="Verdana"/>
        <family val="2"/>
      </rPr>
      <t>2</t>
    </r>
    <r>
      <rPr>
        <b/>
        <sz val="9"/>
        <color theme="1"/>
        <rFont val="Verdana"/>
        <family val="2"/>
      </rPr>
      <t>emissiefactoren 2024</t>
    </r>
    <r>
      <rPr>
        <sz val="9"/>
        <color theme="1"/>
        <rFont val="Verdana"/>
        <family val="2"/>
      </rPr>
      <t xml:space="preserve">
In deze tabel staan alle CO2-emissiefactoren van de brandstoffen, energiedragers, vervoersbewegingen en koudemiddelen. De factoren hebben betrekking op:
 - Het gebruik van de energiedrager, deze worden ook wel tank-to-wheel emissies genoemd. Het gaat hier dus om de productie van arbeid (bijvoorbeeld de omzetting van elektriciteit in beweging).
 - De productie van de energiedrager, deze worden ook wel de well-to-tank emissies genoemd. Het gaat hier om de processen bij de conversie van energiebron naar energiedrager
 - De optelsom van beide ketenonderdelen; het gebruik van energie + de gelieerde voorketen (‘well-to-wheel emissies’).
Het is afhankelijk van het doel van de CO2-inventaris of men alleen de tank-to-wheel emissiefactor hanteert of de well-to-wheel emissiefactor. In het laatste geval is het transparant om de twee onderdelen van de factor beiden te noemen. 
Voor de meest actuele CO2 emissiefactoren kijkt u op: </t>
    </r>
    <r>
      <rPr>
        <b/>
        <sz val="9"/>
        <color theme="1"/>
        <rFont val="Verdana"/>
        <family val="2"/>
      </rPr>
      <t xml:space="preserve">www.co2emissiefactoren.nl </t>
    </r>
  </si>
  <si>
    <t>RVO, 2024: Nederlandse lijst Energiedragers en standaard CO2 emissiefactoren, https://www.rvo.nl/sites/default/files/2024-02/Nederlandse-energiedragerlijst-versie-januari-2024.pdf</t>
  </si>
  <si>
    <t>De CO2 emissies tijdens gebruik worden gelijk aan nul gesteld vanwege het kort-cyclische karakter van de koolstof in deze brandstoffen. Er komt weliswaar wel CO2 vrij, echter deze draagt niet bij aan de versterking van het broeikaseffect. De energiewaarde is gelijk aan die van aardgas.</t>
  </si>
  <si>
    <t xml:space="preserve">Het berekende gewogen gemiddelde kan gebruikt worden in studies waarbij groengasemissies over een grote groep afnemers berekend moeten worden. Dit gemiddelde is nadrukkelijk niet bruikbaar voor individuele emissieberekeningen. Wanneer in een individueel geval niet bekend is welk groengas er afgenomen wordt, dient gerekend te worden met de ‘worst case’ (mestvergisting/covergisting). </t>
  </si>
  <si>
    <t>mrt '24</t>
  </si>
  <si>
    <t>Methaan (niet fossiel)</t>
  </si>
  <si>
    <t>Methaan (fossiel)</t>
  </si>
  <si>
    <t>IPCC AR 6</t>
  </si>
  <si>
    <t>Ammoniak is geen broeikgas</t>
  </si>
  <si>
    <t>NF3</t>
  </si>
  <si>
    <t>Stikstof trifluoride</t>
  </si>
  <si>
    <t>DesFluraan</t>
  </si>
  <si>
    <t>IsoFluraan</t>
  </si>
  <si>
    <t>SevoFluraan</t>
  </si>
  <si>
    <t xml:space="preserve">Anesthesiegas. De waarden in deze tabel kunnen worden gebruikt om de klimaatschade van lekkend gas in een CO2-inventaris op te nemen.  </t>
  </si>
  <si>
    <t>opnemen???</t>
  </si>
  <si>
    <r>
      <t xml:space="preserve">Deze factor geeft een gemiddelde CO2 emissie van grijze stroom weer, incl. de voorketenemissies. Het gaat om een voor Nederland representatieve stroommix van o.a. kolen, gas en kernenergie. Indien u de CO2 uitstoot t.g.v. de bouw en sloop van de energiecentrale ook wilt meenemen (LCA benadering) dan is deze ca. </t>
    </r>
    <r>
      <rPr>
        <b/>
        <sz val="9"/>
        <color theme="1"/>
        <rFont val="Verdana"/>
        <family val="2"/>
      </rPr>
      <t>2</t>
    </r>
    <r>
      <rPr>
        <sz val="9"/>
        <color theme="1"/>
        <rFont val="Verdana"/>
        <family val="2"/>
      </rPr>
      <t xml:space="preserve"> gram CO2 per kWh (Bron 42).</t>
    </r>
  </si>
  <si>
    <r>
      <t xml:space="preserve">Gemiddelde factor van Nederland (Location Based factor). Geadviseerd wordt om deze factor alleen te gebruiken als a. de bron van uw stroom niet te achterhalen is of b. bij het maken van berekeningen over een gebied. Denk bij a. bijvoorbeeld aan een laadpaal voor het opladen van elektrische auto's langs de openbare weg. Indien u de CO2 uitstoot t.g.v. de bouw en sloop van de energie-opwek faciliteiten ook wilt meenemen (LCA benadering) dan is deze ca. </t>
    </r>
    <r>
      <rPr>
        <b/>
        <sz val="9"/>
        <color theme="1"/>
        <rFont val="Verdana"/>
        <family val="2"/>
      </rPr>
      <t>15</t>
    </r>
    <r>
      <rPr>
        <sz val="9"/>
        <color theme="1"/>
        <rFont val="Verdana"/>
        <family val="2"/>
      </rPr>
      <t xml:space="preserve"> gram CO2 per kWh (Bron 42).</t>
    </r>
  </si>
  <si>
    <t>Biogene emissies</t>
  </si>
  <si>
    <t>Bio-ethanol (100%)</t>
  </si>
  <si>
    <t>Energieinhoud/ stookwaarde = 43,3 MJ/kg of 32,47 MJ/liter. Dichtheid = 0,75 kg/liter
Samenstelling benzine vóór bijmenging met biobrandstof. Ook te gebruiken als emissiefactor voor schone benzine</t>
  </si>
  <si>
    <t>Energieinhoud/ stookwaarde = 43,2 MJ/kg of 36,11 MJ/liter. Dichtheid = 0,84 kg/liter
Samenstelling diesel  vóór bijmenging met biobrandstof.</t>
  </si>
  <si>
    <t>Energieinhoud/ stookwaarde = 44,0 MJ/kg of 34,32 MJ/liter. Dichtheid = 0,78 kg/liter
GTL is een brandstof met een schonere verbranding qua roet en fijnstof en is qua CO2-uitstoot vergelijkbaar met conventionele diesel.</t>
  </si>
  <si>
    <t>Energieinhoud/ stookwaarde = 45,2 MJ/kg of 24,23 MJ/liter. Dichtheid = 0,54 kg/liter</t>
  </si>
  <si>
    <t>(B30, HVO blend)</t>
  </si>
  <si>
    <t>Stream webtool</t>
  </si>
  <si>
    <t>Energieinhoud/ stookwaarde = 42,0 MJ/kg of 35,40 MJ/liter. Dichtheid = 0,84 kg/liter
Blend met 30% biodiesel (HVO) en 70% fossiele diesel. Blend zoals verkocht bij benzinestations.</t>
  </si>
  <si>
    <t xml:space="preserve">Energieinhoud/ stookwaarde = 41,8 MJ/kg of 31,31 MJ/liter. Dichtheid = 0,75 kg/liter
Blend met ca 10% benzinevervangers en 90% fossiele benzine. Blend zoals verkocht bij benzinestations. </t>
  </si>
  <si>
    <t>Energieinhoud/ stookwaarde = 27,9 MJ/kg of 20,87 MJ/liter. Dichtheid = 0,75 kg/liter
De CO2 emissies tijdens gebruik worden gelijk aan nul gesteld, vanwege het kort-cyclische karakter van de koolstof in deze brandstoffen. Er komt weliswaar CO2 vrij, echter deze draagt niet bij aan de versterking van het broeikaseffect. Emissies door Indirecte Land Use Change Effects (ILUC) door de productie van biobrandstof zijn niet meegenomen, omdat de hoeveelheid brandstof met een ILUC risico die verkocht mag worden wordt beperkt. Dit betekent dat extra vraag naar biobrandstof niet zal leiden tot meer inzet van brandstoffen met een ILUC risico, als de maximale toegestane hoeveelheid is bereikt. De hoeveelheid biobrandstoffen kan dan alleen nog toenemen door een toename van zogenaamde geavanceerde biobrandstoffen, waar geen ILUC risico op zit.</t>
  </si>
  <si>
    <t>Energieinhoud/ stookwaarde = 30,2 MJ/kg of 22,61 MJ/liter. Dichtheid = 0,75 kg/liter
Blend op basis van benzinevervangers gemiddeld (85% volume) en fossiel (15% volume). De CO2 emissies tijdens gebruik worden gelijk aan nul gesteld, vanwege het kort-cyclische karakter van de koolstof in deze brandstoffen. Er komt weliswaar CO2 vrij, echter deze draagt niet bij aan de versterking van het broeikaseffect. Emissies door Indirecte Land Use Change Effects (ILUC) door de productie van biobrandstof zijn niet meegenomen, omdat de hoeveelheid brandstof met een ILUC risico die verkocht mag worden wordt beperkt. Dit betekent dat extra vraag naar biobrandstof niet zal leiden tot meer inzet van brandstoffen met een ILUC risico, als de maximale toegestane hoeveelheid is bereikt. De hoeveelheid biobrandstoffen kan dan alleen nog toenemen door een toename van zogenaamde geavanceerde biobrandstoffen, waar geen ILUC risico op zit.</t>
  </si>
  <si>
    <t>Energieinhoud/ stookwaarde = 42,8 MJ/kg of 35,9 MJ/liter. Dichtheid = 0,84 kg/liter
Blend met ca 7% biodiesel (FAME) en 93% fossiele diesel. Blend zoals verkocht bij benzinestations.</t>
  </si>
  <si>
    <t xml:space="preserve">Energieinhoud/ stookwaarde = 44,0 MJ/kg of 34,54 MJ/liter. Dichtheid = 0,79 kg/liter
De CO2-emissies tijdens gebruik worden gelijk aan nul gesteld, vanwege het kort-cyclische karakter van de koolstof in deze brandstoffen. Er komt weliswaar CO2 vrij, deze draagt echter niet bij aan de versterking van het broeikaseffect. De emissies bij de productie (WTT) van de brandstof ontstaan door het opwerken van afgewerkte olie en transport. De emissies tijdens het gebruik (TTW) zijn gevolg van vrijkomend methaan tijdens de verbranding. De gepresenteerde emissiefactor geldt alleen voor HVO (Hydrotreated Vegetable Oil) geproduceerd op basis van duurzame grondstoffen, dit is met name UCO (Used Cooking Oils). De CO2-emissie van HVO gemaakt uit niet duurzame grondstoffen ligt hoger. Informeer bij uw leverancier naar de herkomst en duurzaamheid van de brandstof. </t>
  </si>
  <si>
    <t>Energieinhoud/ stookwaarde = 37,5 MJ/kg of 33,02 MJ/liter. Dichtheid = 0,88 kg/liter
De CO2 emissies tijdens gebruik worden gelijk aan nul gesteld, vanwege het kort-cyclische karakter van de koolstof in deze brandstoffen. Er komt weliswaar CO2 vrij, echter deze draagt niet bij aan de versterking van het broeikaseffect. De emissies bij de productie (WTT) van de brandstof ontstaan door het opwerken van afgewerkte olie en transport. De emissies tijdens het gebruik (TTW) zijn gevolg van vrijkomend methaan tijdens de verbranding.</t>
  </si>
  <si>
    <t>Energieinhoud/ stookwaarde = 44,0 MJ/kg of 33,88 MJ/liter. Dichtheid = 0,77 kg/liter.
De CO2 emissies tijdens gebruik worden gelijk aan nul gesteld vanwege het kort-cyclische karakter van de koolstof in deze brandstoffen. Er komt weliswaar wel CO2 vrij, echter deze draagt niet bij aan de versterking van het broeikaseffect. De emissies bij de productie (WTT) van de brandstof ontstaan door het opwerkingsproces en transport. De emissies tijdens het gebruik (TTW) zijn gevolg van vrijkomend methaan tijdens de verbranding.</t>
  </si>
  <si>
    <t>jan '25</t>
  </si>
  <si>
    <t>Energieinhoud/ stookwaarde = 50 MJ/kg. Dichtheid = 0,45 kg/liter. Bij gebruik van LNG is er een verschil in de uitstoot per motortype. De vermelde emissiefactor is van toepassing voor wegvervoer. In de scheepvaart wordt 2,132 kgCO2/kg aangehouden voor lean burn of dual fuel motoren en 1,338 kgCO2/kg voor zeeschepen met dual fuel injection motoren. De CO2 emissies tijdens gebruik worden gelijk aan nul gesteld vanwege het kort-cyclische karakter van de koolstof in deze brandstoffen. Er komt weliswaar wel CO2 vrij, echter deze draagt niet bij aan de versterking van het broeikaseffect. De emissies bij de productie (WTT) van de brandstof ontstaan door het opwerkingsproces en transport. De emissies tijdens het gebruik (TTW) zijn gevolg van vrijkomend methaan tijdens de verbranding.</t>
  </si>
  <si>
    <r>
      <rPr>
        <b/>
        <sz val="9"/>
        <color theme="1"/>
        <rFont val="Verdana"/>
        <family val="2"/>
      </rPr>
      <t>CO</t>
    </r>
    <r>
      <rPr>
        <b/>
        <vertAlign val="subscript"/>
        <sz val="9"/>
        <color theme="1"/>
        <rFont val="Verdana"/>
        <family val="2"/>
      </rPr>
      <t>2</t>
    </r>
    <r>
      <rPr>
        <b/>
        <sz val="9"/>
        <color theme="1"/>
        <rFont val="Verdana"/>
        <family val="2"/>
      </rPr>
      <t>emissiefactoren 2025</t>
    </r>
    <r>
      <rPr>
        <sz val="9"/>
        <color theme="1"/>
        <rFont val="Verdana"/>
        <family val="2"/>
      </rPr>
      <t xml:space="preserve">
In deze tabel staan alle CO2-emissiefactoren van de brandstoffen, energiedragers, vervoersbewegingen en koudemiddelen. Gemarkeerde cellen zijn gewijzigd ten opzichte van voorgaand jaar. De factoren hebben betrekking op:
 - Het gebruik van de energiedrager, deze worden ook wel tank-to-wheel emissies genoemd. Het gaat hier dus om de productie van arbeid (bijvoorbeeld de omzetting van elektriciteit in beweging).
 - De productie van de energiedrager, deze worden ook wel de well-to-tank emissies genoemd. Het gaat hier om de processen bij de conversie van energiebron naar energiedrager
 - De optelsom van beide ketenonderdelen; het gebruik van energie + de gelieerde voorketen (‘well-to-wheel emissies’).
Het is afhankelijk van het doel van de CO2-inventaris of men alleen de tank-to-wheel emissiefactor hanteert of de well-to-wheel emissiefactor. In het laatste geval is het transparant om de twee onderdelen van de factor beiden te noemen. 
Voor de meest actuele CO2 emissiefactoren kijkt u op: </t>
    </r>
    <r>
      <rPr>
        <b/>
        <sz val="9"/>
        <color theme="1"/>
        <rFont val="Verdana"/>
        <family val="2"/>
      </rPr>
      <t xml:space="preserve">www.co2emissiefactoren.nl </t>
    </r>
  </si>
  <si>
    <t>VERVALLEN</t>
  </si>
  <si>
    <t>STREAM Personenvervoer 2024, tabel 2</t>
  </si>
  <si>
    <t>Uitgegaan is van een 'gemiddelde' auto (gemiddelde aandrijving, gemiddelde energiedrager, gemiddelde eurklasse, gemiddeld segment) voor zichtjaar 2022 (Bron: STREAM Personenvervoer 2024).  De voertuigkilometers kan men om rekenen naar reizigerskilometers door te delen door het aantal inzittenden. Dat kan bij de reizen waar het aantal inzittenden bekend is. De gemiddelde bezettingsgraad van auto's is 1,31 (Bron: STREAM Personenvervoer 2024).</t>
  </si>
  <si>
    <t>Plug-in hybride</t>
  </si>
  <si>
    <t>Uitgegaan is van een gemiddelde benzine plug-in hybride auto (gemiddeld euroklasse, gemiddeld segment, gemiddelde stroommix) voor zichtjaar 2022 (Bron: STREAM Personenvervoer 2024).  De voertuigkilometers kan men om rekenen naar reizigerskilometers door te delen door het aantal inzittenden. Dat kan bij de reizen waar het aantal inzittenden bekend is. De gemiddelde bezettingsgraad van auto's is 1,31 (Bron: STREAM Personenvervoer 2024).</t>
  </si>
  <si>
    <t>Voor meer specifieke waarden en grootteklassen, raadpleeg STREAM personenvervoer.</t>
  </si>
  <si>
    <t>Uitgegaan is van een auto met bouwjaar 2017 of nieuwer (met bijbehorende wegtypeverdeling), rijdend op E10 benzine. Een middelgrote personenauto op benzine valt in autosegment C en heeft doorgaans een massa tussen de 950 en 1350 kg eneen motorinhoud van 1,6 - 2,0 L. Het gaat om het praktijkverbruik van de auto’s. De voertuigkilometers kan men om rekenen naar reizigerskilometers door te delen door het aantal inzittenden. Dat kan bij de reizen waar het aantal inzittenden bekend is. De gemiddelde bezettingsgraad van auto's is 1,31</t>
  </si>
  <si>
    <t>Uitgegaan is van een auto met bouwjaar 2017 of nieuwer (met bijbehorende wegtypeverdeling), rijdend op B7 diesel. Een middelgrotepersonenauto op diesel valt in autosegment C heeft doorgaans een massa tussen de 1050 en 1450 kg en een motorinhoud van 1,8 – 2,2 L. Het gaat om het praktijkverbruik van de auto’s. De voertuigkilometers kan men om rekenen naar reizigerskilometers door te delen door het aantal inzittenden. Dat kan bij de reizen waar het aantal inzittenden bekend is. De gemiddelde bezettingsgraad van auto’s is 1,31</t>
  </si>
  <si>
    <t>Uitgegaan is van een gemiddelde auto (gemiddeld euroklasse, gemiddeld segment) met een LPG motor die op LPG rijdt voor zichtjaar 2022 (Bron: STREAM Personenvervoer 2024).  De voertuigkilometers kan men om rekenen naar reizigerskilometers door te delen door het aantal inzittenden. Dat kan bij de reizen waar het aantal inzittenden bekend is. De gemiddelde bezettingsgraad van auto's is 1,31 (Bron: STREAM Personenvervoer 2024).</t>
  </si>
  <si>
    <t>Uitgegaan is van een gemiddelde auto (gemiddeld euroklasse, gemiddeld segment) met een CNG motor die op aardgas/ CNG rijdt voor zichtjaar 2022 (Bron: STREAM Personenvervoer 2024).  De voertuigkilometers kan men om rekenen naar reizigerskilometers door te delen door het aantal inzittenden. Dat kan bij de reizen waar het aantal inzittenden bekend is. De gemiddelde bezettingsgraad van auto's is 1,31 (Bron: STREAM Personenvervoer 2024).</t>
  </si>
  <si>
    <t>STREAM Personenvervoer 2024, tabellenbijlage</t>
  </si>
  <si>
    <t>Uitgegaan is van een gemiddelde auto (gemiddeld euroklasse, gemiddeld segment) met een bezinemotor die op Bio-CNG rijdt voor zichtjaar 2022 (Bron: STREAM Personenvervoer 2024).  De voertuigkilometers kan men om rekenen naar reizigerskilometers door te delen door het aantal inzittenden. Dat kan bij de reizen waar het aantal inzittenden bekend is. De gemiddelde bezettingsgraad van auto's is 1,31 (Bron: STREAM Personenvervoer 2024).</t>
  </si>
  <si>
    <t>Uitgegaan is van een gemiddelde auto (gemiddeld euroklasse, gemiddeld segment) met een benzinemotor die op bio-ethanol E85 rijdt voor zichtjaar 2022 (Bron: STREAM Personenvervoer 2024).  De voertuigkilometers kan men om rekenen naar reizigerskilometers door te delen door het aantal inzittenden. Dat kan bij de reizen waar het aantal inzittenden bekend is. De gemiddelde bezettingsgraad van auto's is 1,31 (Bron: STREAM Personenvervoer 2024).</t>
  </si>
  <si>
    <t>STREAM Personenvervoer 2024, webtool</t>
  </si>
  <si>
    <t>Uitgegaan is van een gemiddelde auto (gemiddeld euroklasse, gemiddeld segment) met een dieselmotor die op biodiesel HVO 100% rijdt voor zichtjaar 2022 (Bron: STREAM Personenvervoer 2024).  De voertuigkilometers kan men om rekenen naar reizigerskilometers door te delen door het aantal inzittenden. Dat kan bij de reizen waar het aantal inzittenden bekend is. De gemiddelde bezettingsgraad van auto's is 1,31 (Bron: STREAM Personenvervoer 2024).</t>
  </si>
  <si>
    <t>Op bais van Steam reforming met gemiddelde stroommix. Waterstof op basis van grijze stroom is hier niet gekwantificeerd omdate het niet voor de hand ligt om op basis van grijze stroom waterstof te produceren (Bron: STREAM Personenvervoer 2024)</t>
  </si>
  <si>
    <t>STREAM Personenvervoer 2024, tabel 50</t>
  </si>
  <si>
    <t>Uitgegaan is van een gemiddelde auto (gemiddeld euroklasse, gemiddeld segment) met brandstofcel die op groene waterstof rijd voor zichtjaar 2022 (Bron: STREAM Personenvervoer 2024).  De voertuigkilometers kan men om rekenen naar reizigerskilometers door te delen door het aantal inzittenden. Dat kan bij de reizen waar het aantal inzittenden bekend is. De gemiddelde bezettingsgraad van auto's is 1,31 (Bron: STREAM Personenvervoer 2024).</t>
  </si>
  <si>
    <t>Uitgegaan is van een gemiddelde volledig elektrishce auto (gemiddeld segment) op grijze stroom voor zichtjaar 2022 (Bron: STREAM Personenvervoer 2024).  De voertuigkilometers kan men om rekenen naar reizigerskilometers door te delen door het aantal inzittenden. Dat kan bij de reizen waar het aantal inzittenden bekend is. De gemiddelde bezettingsgraad van auto's is 1,31 (Bron: STREAM Personenvervoer 2024).</t>
  </si>
  <si>
    <t>Uitgegaan is van een gemiddelde volledig elektrishce auto (gemiddeld segment) op gemiddelde stroommix voor zichtjaar 2022 (Bron: STREAM Personenvervoer 2024).  De voertuigkilometers kan men om rekenen naar reizigerskilometers door te delen door het aantal inzittenden. Dat kan bij de reizen waar het aantal inzittenden bekend is. De gemiddelde bezettingsgraad van auto's is 1,31 (Bron: STREAM Personenvervoer 2024).</t>
  </si>
  <si>
    <t>Uitgegaan is van een gemiddelde volledig elektrishce auto (gemiddeld segment) op groene stroom voor zichtjaar 2022 (Bron: STREAM Personenvervoer 2024).  De voertuigkilometers kan men om rekenen naar reizigerskilometers door te delen door het aantal inzittenden. Dat kan bij de reizen waar het aantal inzittenden bekend is. De gemiddelde bezettingsgraad van auto's is 1,31 (Bron: STREAM Personenvervoer 2024).</t>
  </si>
  <si>
    <t>Op basis van een gemiddelde motorfiets (euroklasse 1-5), gemiddelde wegtype en op basis van benzine E10 (Bron: STREAM Personenvervoer 2024).</t>
  </si>
  <si>
    <t>Op basis van een gemiddelde bromfiets (tot 45km/u) of snorfiets (tot 35 km/u) (euroklassen: Pre euro, 2 (2-takt en 4 takt), 3, 4, 5). (Bron: STREAM Personenvervoer 2024)</t>
  </si>
  <si>
    <t xml:space="preserve">Het gaat hier om een personenbus met een vervoerscapaciteit van acht personen (exclusief chauffeur) (Bron: STREAM Personenvervoer 2024). </t>
  </si>
  <si>
    <t>STREAM Personenvervoer 2024, tabel 1</t>
  </si>
  <si>
    <t>nieuw</t>
  </si>
  <si>
    <t>berekend obv STREAM Personenvervoer 2024, tabellenbijlage</t>
  </si>
  <si>
    <t>Deze factor is berekend op basis van een bezettingsgraad van 48. Berekend op basis van de gemiddelde stroommix. Indien gebruik wordt gemaakt van groene stroom is de uitstoot 0 gr/km.</t>
  </si>
  <si>
    <t>gewogen gemiddelde van reizigerskilometers met de meest gebruike OV modaliteiten (trein, bus, tram, metro). Berekend op basis van gebruik groene stroom (zoals alle spoorvervoerders en de grootste aanbieders zoals RET, HTM en GVB doen)</t>
  </si>
  <si>
    <t>gewogen gemiddelde van reizigerskilometers met de meest gebruikte lokale of regionale OV modaliteiten (bus, tram, metro)</t>
  </si>
  <si>
    <t>Elektrische treinen rijden op groene stroom. Niet geldig voor buitenlandse treinreizen.</t>
  </si>
  <si>
    <t>Uitgaande van stoptreinen met een gemiddelde bezettingsgraad en gebruik van normale diesel. Gemiddelde bezettingsgraad.</t>
  </si>
  <si>
    <t>In Nederland op groene stroom, Internationaal op stroommix. 
De emissiecijfers zijn exclusief voor- en natransport.</t>
  </si>
  <si>
    <t>OV bedrijven gebruiken 100% groene stroom, waardoor er geen emissies vrijkomen per reizigerskilometer</t>
  </si>
  <si>
    <t xml:space="preserve">OV bedrijven gebruiken 100% groene stroom, waardoor er geen emissies vrijkomen per reizigerskilometer
</t>
  </si>
  <si>
    <t>Geldig voor NS, intercity direct en regionale elektrische treinen. Alle OV bedrijven gebruiken 100% groene stroom, waardoor er geen emissies vrijkomen per reizigerskilometer. Gemiddelde bezettingsgraad stoptreinen 24% en intercity's 32%</t>
  </si>
  <si>
    <t xml:space="preserve">RVO, 2024. Duurzaamheidsrapport warmtebedrijven 2023.  </t>
  </si>
  <si>
    <t>Milieucentraal 2024: Emissiefactoren elektriciteit, actualisatie obv. elektriciteitsmix 2023</t>
  </si>
  <si>
    <t>CE Delft 2024, Biogene emissies</t>
  </si>
  <si>
    <t>CE Delft 2024, emissiefactoren biobrandstoffen (verwerkt in Stream)</t>
  </si>
  <si>
    <t>Nieuwe bronnen:</t>
  </si>
  <si>
    <t>RVO, 2025: Nederlandse lijst Energiedragers en standaard CO2 emissiefactoren</t>
  </si>
  <si>
    <t>CE Delft 2025, STREAM personenvervoer 2024,</t>
  </si>
  <si>
    <t>Energieinhoud/ stookwaarde = 41,0 MJ/kg of 39,77 MJ/liter. Dichtheid = 0,97 kg/liter. Brandstof alleen voor gebruik in zeeschepen, buiten territoriale wateren. 
Ook zware stookolie of residual fuel oil genaamd. Moet verwarmd worden tot 60-80°C om te kunnen gebruiken. Zwavelpercentage is 0,5%.</t>
  </si>
  <si>
    <t>Energieinhoud/ stookwaarde is ongeveer 42,7 MJ/kg of 35,87 MJ/liter. Dichtheid = 0,84 kg/liter. Mix van Heavy Fuel oil (HFO) en diesel. Verhouding is variabel en niet bekend, het grootste bestanddeel is HFO. Wordt gebruikt door zeeschepen binnen territoriale wateren. Zwavelpercentage is 0,1%. N.B: In de binnenvaart wordt reguliere diesel gebruikt als brandstof. Dit heeft soms een andere kleur en wordt ook wel stookolie genoemd, maar is qua samenstelling gelijk aan diesel.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</si>
</sst>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5" x14ac:knownFonts="1">
    <font>
      <sz val="9"/>
      <color theme="1"/>
      <name val="Verdana"/>
      <family val="2"/>
    </font>
    <font>
      <sz val="9"/>
      <color theme="1"/>
      <name val="Verdana"/>
      <family val="2"/>
    </font>
    <font>
      <b/>
      <sz val="18"/>
      <color theme="3"/>
      <name val="Cambria"/>
      <family val="2"/>
      <scheme val="major"/>
    </font>
    <font>
      <b/>
      <sz val="15"/>
      <color theme="3"/>
      <name val="Verdana"/>
      <family val="2"/>
    </font>
    <font>
      <b/>
      <sz val="13"/>
      <color theme="3"/>
      <name val="Verdana"/>
      <family val="2"/>
    </font>
    <font>
      <b/>
      <sz val="11"/>
      <color theme="3"/>
      <name val="Verdana"/>
      <family val="2"/>
    </font>
    <font>
      <sz val="9"/>
      <color rgb="FF006100"/>
      <name val="Verdana"/>
      <family val="2"/>
    </font>
    <font>
      <sz val="9"/>
      <color rgb="FF9C0006"/>
      <name val="Verdana"/>
      <family val="2"/>
    </font>
    <font>
      <sz val="9"/>
      <color rgb="FF9C6500"/>
      <name val="Verdana"/>
      <family val="2"/>
    </font>
    <font>
      <sz val="9"/>
      <color rgb="FF3F3F76"/>
      <name val="Verdana"/>
      <family val="2"/>
    </font>
    <font>
      <b/>
      <sz val="9"/>
      <color rgb="FF3F3F3F"/>
      <name val="Verdana"/>
      <family val="2"/>
    </font>
    <font>
      <b/>
      <sz val="9"/>
      <color rgb="FFFA7D00"/>
      <name val="Verdana"/>
      <family val="2"/>
    </font>
    <font>
      <sz val="9"/>
      <color rgb="FFFA7D00"/>
      <name val="Verdana"/>
      <family val="2"/>
    </font>
    <font>
      <b/>
      <sz val="9"/>
      <color theme="0"/>
      <name val="Verdana"/>
      <family val="2"/>
    </font>
    <font>
      <sz val="9"/>
      <color rgb="FFFF0000"/>
      <name val="Verdana"/>
      <family val="2"/>
    </font>
    <font>
      <i/>
      <sz val="9"/>
      <color rgb="FF7F7F7F"/>
      <name val="Verdana"/>
      <family val="2"/>
    </font>
    <font>
      <b/>
      <sz val="9"/>
      <color theme="1"/>
      <name val="Verdana"/>
      <family val="2"/>
    </font>
    <font>
      <sz val="9"/>
      <color theme="0"/>
      <name val="Verdana"/>
      <family val="2"/>
    </font>
    <font>
      <sz val="9"/>
      <name val="Verdana"/>
      <family val="2"/>
    </font>
    <font>
      <b/>
      <sz val="20"/>
      <color theme="1"/>
      <name val="Calibri"/>
      <family val="2"/>
      <scheme val="minor"/>
    </font>
    <font>
      <sz val="11"/>
      <name val="Calibri"/>
      <family val="2"/>
      <scheme val="minor"/>
    </font>
    <font>
      <sz val="11"/>
      <color rgb="FFFF0000"/>
      <name val="Calibri"/>
      <family val="2"/>
      <scheme val="minor"/>
    </font>
    <font>
      <sz val="10"/>
      <color theme="1"/>
      <name val="Palatino Linotype"/>
      <family val="1"/>
    </font>
    <font>
      <b/>
      <sz val="11"/>
      <name val="Calibri"/>
      <family val="2"/>
      <scheme val="minor"/>
    </font>
    <font>
      <b/>
      <sz val="9"/>
      <name val="Verdana"/>
      <family val="2"/>
    </font>
    <font>
      <b/>
      <sz val="11"/>
      <color rgb="FFFF0000"/>
      <name val="Calibri"/>
      <family val="2"/>
      <scheme val="minor"/>
    </font>
    <font>
      <sz val="9"/>
      <color theme="1"/>
      <name val="Arial"/>
      <family val="2"/>
    </font>
    <font>
      <vertAlign val="subscript"/>
      <sz val="9"/>
      <color theme="1"/>
      <name val="Verdana"/>
      <family val="2"/>
    </font>
    <font>
      <b/>
      <vertAlign val="subscript"/>
      <sz val="9"/>
      <color theme="1"/>
      <name val="Verdana"/>
      <family val="2"/>
    </font>
    <font>
      <sz val="10"/>
      <color rgb="FF000000"/>
      <name val="Arial"/>
      <family val="2"/>
    </font>
    <font>
      <sz val="11"/>
      <color theme="1"/>
      <name val="Calibri"/>
      <family val="2"/>
    </font>
    <font>
      <sz val="9"/>
      <color rgb="FF000000"/>
      <name val="Verdana"/>
      <family val="2"/>
    </font>
    <font>
      <b/>
      <sz val="9"/>
      <color rgb="FFFF0000"/>
      <name val="Verdana"/>
      <family val="2"/>
    </font>
    <font>
      <sz val="8"/>
      <name val="Verdana"/>
      <family val="2"/>
    </font>
    <font>
      <u/>
      <sz val="11"/>
      <color theme="10"/>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89B924"/>
        <bgColor indexed="64"/>
      </patternFill>
    </fill>
    <fill>
      <patternFill patternType="solid">
        <fgColor rgb="FF9BC345"/>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14999847407452621"/>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9" fillId="0" borderId="0"/>
    <xf numFmtId="0" fontId="34" fillId="0" borderId="0" applyNumberFormat="0" applyFill="0" applyBorder="0" applyAlignment="0" applyProtection="0"/>
  </cellStyleXfs>
  <cellXfs count="240">
    <xf numFmtId="0" fontId="0" fillId="0" borderId="0" xfId="0"/>
    <xf numFmtId="0" fontId="0" fillId="0" borderId="0" xfId="0" applyAlignment="1">
      <alignment wrapText="1"/>
    </xf>
    <xf numFmtId="0" fontId="18" fillId="0" borderId="0" xfId="0" applyFont="1"/>
    <xf numFmtId="0" fontId="16" fillId="34" borderId="0" xfId="0" applyFont="1" applyFill="1" applyAlignment="1">
      <alignment wrapText="1"/>
    </xf>
    <xf numFmtId="0" fontId="0" fillId="33" borderId="0" xfId="0" applyFill="1"/>
    <xf numFmtId="0" fontId="0" fillId="33" borderId="0" xfId="0" applyFill="1" applyAlignment="1">
      <alignment wrapText="1"/>
    </xf>
    <xf numFmtId="0" fontId="0" fillId="0" borderId="10" xfId="0" applyBorder="1" applyAlignment="1">
      <alignment vertical="top"/>
    </xf>
    <xf numFmtId="164" fontId="20" fillId="0" borderId="10" xfId="0" applyNumberFormat="1" applyFont="1" applyBorder="1" applyAlignment="1">
      <alignment horizontal="center" vertical="top"/>
    </xf>
    <xf numFmtId="0" fontId="0" fillId="0" borderId="10" xfId="0" applyBorder="1" applyAlignment="1">
      <alignment horizontal="center" vertical="top"/>
    </xf>
    <xf numFmtId="164" fontId="0" fillId="0" borderId="10" xfId="0" applyNumberFormat="1" applyBorder="1" applyAlignment="1">
      <alignment horizontal="center" vertical="top"/>
    </xf>
    <xf numFmtId="0" fontId="20" fillId="0" borderId="10" xfId="0" applyFont="1" applyBorder="1" applyAlignment="1">
      <alignment vertical="top"/>
    </xf>
    <xf numFmtId="0" fontId="20" fillId="0" borderId="10" xfId="0" applyFont="1" applyBorder="1" applyAlignment="1">
      <alignment horizontal="center" vertical="top"/>
    </xf>
    <xf numFmtId="0" fontId="0" fillId="0" borderId="0" xfId="0" applyAlignment="1">
      <alignment horizontal="fill" wrapText="1"/>
    </xf>
    <xf numFmtId="2" fontId="0" fillId="0" borderId="10" xfId="0" applyNumberFormat="1" applyBorder="1" applyAlignment="1">
      <alignment horizontal="center" vertical="top"/>
    </xf>
    <xf numFmtId="2" fontId="21" fillId="0" borderId="10" xfId="0" applyNumberFormat="1" applyFont="1" applyBorder="1" applyAlignment="1">
      <alignment horizontal="center" vertical="top"/>
    </xf>
    <xf numFmtId="0" fontId="21" fillId="0" borderId="10" xfId="0" applyFont="1" applyBorder="1" applyAlignment="1">
      <alignment vertical="top"/>
    </xf>
    <xf numFmtId="0" fontId="21" fillId="0" borderId="10" xfId="0" applyFont="1" applyBorder="1" applyAlignment="1">
      <alignment horizontal="center" vertical="top"/>
    </xf>
    <xf numFmtId="0" fontId="0" fillId="0" borderId="10" xfId="0" applyBorder="1" applyAlignment="1">
      <alignment vertical="top" wrapText="1"/>
    </xf>
    <xf numFmtId="0" fontId="20" fillId="0" borderId="10" xfId="0" applyFont="1" applyBorder="1" applyAlignment="1">
      <alignment vertical="top" wrapText="1"/>
    </xf>
    <xf numFmtId="164" fontId="20" fillId="0" borderId="10" xfId="0" applyNumberFormat="1" applyFont="1" applyBorder="1" applyAlignment="1">
      <alignment horizontal="center" vertical="top" wrapText="1"/>
    </xf>
    <xf numFmtId="164" fontId="21" fillId="0" borderId="10" xfId="0" applyNumberFormat="1" applyFont="1" applyBorder="1" applyAlignment="1">
      <alignment horizontal="center" vertical="top"/>
    </xf>
    <xf numFmtId="1" fontId="0" fillId="0" borderId="10" xfId="0" applyNumberFormat="1" applyBorder="1" applyAlignment="1">
      <alignment horizontal="center" vertical="top"/>
    </xf>
    <xf numFmtId="0" fontId="0" fillId="0" borderId="10" xfId="0" applyBorder="1" applyAlignment="1">
      <alignment horizontal="fill" wrapText="1"/>
    </xf>
    <xf numFmtId="0" fontId="22" fillId="0" borderId="10" xfId="0" applyFont="1" applyBorder="1" applyAlignment="1">
      <alignment horizontal="justify" vertical="center"/>
    </xf>
    <xf numFmtId="0" fontId="18" fillId="0" borderId="10" xfId="0" applyFont="1" applyBorder="1"/>
    <xf numFmtId="0" fontId="0" fillId="0" borderId="10" xfId="0" quotePrefix="1" applyBorder="1" applyAlignment="1">
      <alignment vertical="top" wrapText="1"/>
    </xf>
    <xf numFmtId="0" fontId="18" fillId="0" borderId="10" xfId="0" applyFont="1" applyBorder="1" applyAlignment="1">
      <alignment wrapText="1"/>
    </xf>
    <xf numFmtId="0" fontId="21" fillId="0" borderId="10" xfId="0" applyFont="1" applyBorder="1" applyAlignment="1">
      <alignment vertical="top" wrapText="1"/>
    </xf>
    <xf numFmtId="0" fontId="18" fillId="0" borderId="0" xfId="0" applyFont="1" applyAlignment="1">
      <alignment wrapText="1"/>
    </xf>
    <xf numFmtId="0" fontId="0" fillId="0" borderId="0" xfId="0" applyAlignment="1">
      <alignment vertical="top"/>
    </xf>
    <xf numFmtId="0" fontId="16" fillId="0" borderId="10" xfId="0" applyFont="1" applyBorder="1" applyAlignment="1">
      <alignment vertical="top" wrapText="1"/>
    </xf>
    <xf numFmtId="0" fontId="16" fillId="33" borderId="0" xfId="0" applyFont="1" applyFill="1" applyAlignment="1">
      <alignment wrapText="1"/>
    </xf>
    <xf numFmtId="0" fontId="23" fillId="0" borderId="10" xfId="0" applyFont="1" applyBorder="1" applyAlignment="1">
      <alignment vertical="top" wrapText="1"/>
    </xf>
    <xf numFmtId="0" fontId="24" fillId="0" borderId="10" xfId="0" applyFont="1" applyBorder="1" applyAlignment="1">
      <alignment wrapText="1"/>
    </xf>
    <xf numFmtId="0" fontId="25" fillId="0" borderId="10" xfId="0" applyFont="1" applyBorder="1" applyAlignment="1">
      <alignment vertical="top" wrapText="1"/>
    </xf>
    <xf numFmtId="0" fontId="24" fillId="0" borderId="0" xfId="0" applyFont="1" applyAlignment="1">
      <alignment wrapText="1"/>
    </xf>
    <xf numFmtId="0" fontId="0" fillId="0" borderId="0" xfId="0" applyAlignment="1">
      <alignment vertical="top" wrapText="1"/>
    </xf>
    <xf numFmtId="0" fontId="19" fillId="0" borderId="16" xfId="0" applyFont="1" applyBorder="1" applyAlignment="1">
      <alignment vertical="top"/>
    </xf>
    <xf numFmtId="0" fontId="0" fillId="0" borderId="16" xfId="0" applyBorder="1" applyAlignment="1">
      <alignment horizontal="fill" wrapText="1"/>
    </xf>
    <xf numFmtId="0" fontId="0" fillId="0" borderId="17" xfId="0" applyBorder="1" applyAlignment="1">
      <alignment horizontal="fill" wrapText="1"/>
    </xf>
    <xf numFmtId="0" fontId="16" fillId="34" borderId="0" xfId="0" applyFont="1" applyFill="1" applyAlignment="1">
      <alignment horizontal="left" wrapText="1"/>
    </xf>
    <xf numFmtId="0" fontId="0" fillId="0" borderId="10" xfId="0" applyBorder="1" applyAlignment="1">
      <alignment horizontal="left" wrapText="1"/>
    </xf>
    <xf numFmtId="0" fontId="20" fillId="0" borderId="10" xfId="0" applyFont="1" applyBorder="1" applyAlignment="1">
      <alignment horizontal="left" vertical="top" wrapText="1"/>
    </xf>
    <xf numFmtId="0" fontId="0" fillId="0" borderId="16" xfId="0" applyBorder="1" applyAlignment="1">
      <alignment horizontal="left" wrapText="1"/>
    </xf>
    <xf numFmtId="0" fontId="0" fillId="0" borderId="19" xfId="0" applyBorder="1" applyAlignment="1">
      <alignment vertical="top"/>
    </xf>
    <xf numFmtId="164" fontId="20" fillId="0" borderId="10" xfId="0" applyNumberFormat="1" applyFont="1" applyBorder="1" applyAlignment="1">
      <alignment horizontal="left" wrapText="1"/>
    </xf>
    <xf numFmtId="0" fontId="20" fillId="0" borderId="10" xfId="0" applyFont="1" applyBorder="1" applyAlignment="1">
      <alignment horizontal="left" wrapText="1"/>
    </xf>
    <xf numFmtId="0" fontId="21" fillId="0" borderId="10" xfId="0" applyFont="1" applyBorder="1" applyAlignment="1">
      <alignment horizontal="left" wrapText="1"/>
    </xf>
    <xf numFmtId="0" fontId="18" fillId="0" borderId="10" xfId="0" applyFont="1" applyBorder="1" applyAlignment="1">
      <alignment horizontal="left" wrapText="1"/>
    </xf>
    <xf numFmtId="0" fontId="16" fillId="0" borderId="0" xfId="0" applyFont="1" applyAlignment="1">
      <alignment vertical="top" wrapText="1"/>
    </xf>
    <xf numFmtId="0" fontId="16" fillId="0" borderId="10" xfId="0" applyFont="1" applyBorder="1"/>
    <xf numFmtId="0" fontId="0" fillId="0" borderId="10" xfId="0" applyBorder="1"/>
    <xf numFmtId="0" fontId="0" fillId="0" borderId="10" xfId="0" applyBorder="1" applyAlignment="1">
      <alignment wrapText="1"/>
    </xf>
    <xf numFmtId="0" fontId="16" fillId="0" borderId="10" xfId="0" applyFont="1" applyBorder="1" applyAlignment="1">
      <alignment wrapText="1"/>
    </xf>
    <xf numFmtId="0" fontId="19" fillId="0" borderId="23" xfId="0" applyFont="1" applyBorder="1" applyAlignment="1">
      <alignment horizontal="right" vertical="top" wrapText="1"/>
    </xf>
    <xf numFmtId="0" fontId="16" fillId="0" borderId="11" xfId="0" applyFont="1" applyBorder="1" applyAlignment="1">
      <alignment horizontal="right" vertical="top" wrapText="1"/>
    </xf>
    <xf numFmtId="0" fontId="16" fillId="0" borderId="14" xfId="0" applyFont="1" applyBorder="1" applyAlignment="1">
      <alignment horizontal="right" vertical="top" wrapText="1"/>
    </xf>
    <xf numFmtId="0" fontId="19" fillId="0" borderId="15" xfId="0" applyFont="1" applyBorder="1" applyAlignment="1">
      <alignment vertical="top"/>
    </xf>
    <xf numFmtId="0" fontId="0" fillId="0" borderId="10" xfId="0" applyBorder="1" applyAlignment="1">
      <alignment horizontal="left" vertical="top" wrapText="1"/>
    </xf>
    <xf numFmtId="0" fontId="0" fillId="0" borderId="0" xfId="0" applyAlignment="1">
      <alignment horizontal="left" vertical="top" wrapText="1"/>
    </xf>
    <xf numFmtId="0" fontId="0" fillId="0" borderId="18" xfId="0" applyBorder="1" applyAlignment="1">
      <alignment vertical="top"/>
    </xf>
    <xf numFmtId="0" fontId="0" fillId="0" borderId="0" xfId="0" applyAlignment="1">
      <alignment horizontal="left" vertical="top"/>
    </xf>
    <xf numFmtId="0" fontId="0" fillId="0" borderId="20" xfId="0" applyBorder="1" applyAlignment="1">
      <alignment vertical="top"/>
    </xf>
    <xf numFmtId="0" fontId="0" fillId="0" borderId="21" xfId="0" applyBorder="1" applyAlignment="1">
      <alignment vertical="top"/>
    </xf>
    <xf numFmtId="0" fontId="0" fillId="0" borderId="21" xfId="0" applyBorder="1" applyAlignment="1">
      <alignment vertical="top" wrapText="1"/>
    </xf>
    <xf numFmtId="0" fontId="0" fillId="0" borderId="22" xfId="0" applyBorder="1" applyAlignment="1">
      <alignment vertical="top"/>
    </xf>
    <xf numFmtId="0" fontId="0" fillId="0" borderId="13"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xf>
    <xf numFmtId="0" fontId="0" fillId="0" borderId="12" xfId="0" applyBorder="1" applyAlignment="1">
      <alignment horizontal="left" vertical="top"/>
    </xf>
    <xf numFmtId="0" fontId="0" fillId="0" borderId="0" xfId="0" applyAlignment="1">
      <alignment horizontal="left" vertical="center"/>
    </xf>
    <xf numFmtId="0" fontId="21" fillId="0" borderId="10" xfId="0" applyFont="1" applyBorder="1" applyAlignment="1">
      <alignment horizontal="left" vertical="top" wrapText="1"/>
    </xf>
    <xf numFmtId="2" fontId="21" fillId="0" borderId="10" xfId="0" applyNumberFormat="1" applyFont="1" applyBorder="1" applyAlignment="1">
      <alignment horizontal="left" vertical="top" wrapText="1"/>
    </xf>
    <xf numFmtId="2" fontId="0" fillId="0" borderId="10" xfId="0" applyNumberFormat="1" applyBorder="1" applyAlignment="1">
      <alignment horizontal="left" vertical="top" wrapText="1"/>
    </xf>
    <xf numFmtId="0" fontId="0" fillId="33" borderId="0" xfId="0" applyFill="1" applyAlignment="1">
      <alignment horizontal="left" wrapText="1"/>
    </xf>
    <xf numFmtId="2" fontId="20" fillId="0" borderId="10" xfId="0" applyNumberFormat="1" applyFont="1" applyBorder="1" applyAlignment="1">
      <alignment horizontal="left" vertical="top" wrapText="1"/>
    </xf>
    <xf numFmtId="0" fontId="18" fillId="0" borderId="0" xfId="0" applyFont="1" applyAlignment="1">
      <alignment horizontal="left" wrapText="1"/>
    </xf>
    <xf numFmtId="0" fontId="0" fillId="0" borderId="21" xfId="0" applyBorder="1" applyAlignment="1">
      <alignment horizontal="left" vertical="top" wrapText="1"/>
    </xf>
    <xf numFmtId="0" fontId="16" fillId="0" borderId="0" xfId="0" applyFont="1" applyAlignment="1">
      <alignment wrapText="1"/>
    </xf>
    <xf numFmtId="0" fontId="0" fillId="35" borderId="10" xfId="0" applyFill="1" applyBorder="1"/>
    <xf numFmtId="0" fontId="16" fillId="0" borderId="13" xfId="0" applyFont="1" applyBorder="1" applyAlignment="1">
      <alignment wrapText="1"/>
    </xf>
    <xf numFmtId="0" fontId="0" fillId="0" borderId="12" xfId="0" applyBorder="1"/>
    <xf numFmtId="0" fontId="0" fillId="0" borderId="23" xfId="0" applyBorder="1"/>
    <xf numFmtId="0" fontId="0" fillId="0" borderId="14" xfId="0" applyBorder="1"/>
    <xf numFmtId="0" fontId="0" fillId="35" borderId="10" xfId="0" applyFill="1" applyBorder="1" applyAlignment="1">
      <alignment wrapText="1"/>
    </xf>
    <xf numFmtId="0" fontId="16" fillId="36" borderId="13" xfId="0" applyFont="1" applyFill="1" applyBorder="1" applyAlignment="1">
      <alignment wrapText="1"/>
    </xf>
    <xf numFmtId="0" fontId="16" fillId="36" borderId="24" xfId="0" applyFont="1" applyFill="1" applyBorder="1" applyAlignment="1">
      <alignment wrapText="1"/>
    </xf>
    <xf numFmtId="0" fontId="16" fillId="36" borderId="12" xfId="0" applyFont="1" applyFill="1" applyBorder="1" applyAlignment="1">
      <alignment wrapText="1"/>
    </xf>
    <xf numFmtId="164" fontId="0" fillId="35" borderId="10" xfId="0" applyNumberFormat="1" applyFill="1" applyBorder="1"/>
    <xf numFmtId="0" fontId="18" fillId="35" borderId="10" xfId="0" applyFont="1" applyFill="1" applyBorder="1"/>
    <xf numFmtId="0" fontId="18" fillId="35" borderId="0" xfId="0" applyFont="1" applyFill="1"/>
    <xf numFmtId="164" fontId="0" fillId="0" borderId="10" xfId="0" applyNumberFormat="1" applyBorder="1"/>
    <xf numFmtId="0" fontId="0" fillId="0" borderId="13" xfId="0" applyBorder="1" applyAlignment="1">
      <alignment horizontal="left"/>
    </xf>
    <xf numFmtId="0" fontId="0" fillId="0" borderId="12" xfId="0" applyBorder="1" applyAlignment="1">
      <alignment horizontal="left"/>
    </xf>
    <xf numFmtId="0" fontId="16" fillId="36" borderId="10" xfId="0" applyFont="1" applyFill="1" applyBorder="1" applyAlignment="1">
      <alignment wrapText="1"/>
    </xf>
    <xf numFmtId="164" fontId="0" fillId="0" borderId="10" xfId="0" applyNumberFormat="1" applyBorder="1" applyAlignment="1">
      <alignment wrapText="1"/>
    </xf>
    <xf numFmtId="164" fontId="18" fillId="0" borderId="0" xfId="0" applyNumberFormat="1" applyFont="1"/>
    <xf numFmtId="164" fontId="18" fillId="35" borderId="0" xfId="0" applyNumberFormat="1" applyFont="1" applyFill="1"/>
    <xf numFmtId="2" fontId="0" fillId="35" borderId="10" xfId="0" applyNumberFormat="1" applyFill="1" applyBorder="1" applyAlignment="1">
      <alignment wrapText="1"/>
    </xf>
    <xf numFmtId="0" fontId="30" fillId="0" borderId="0" xfId="0" applyFont="1" applyAlignment="1">
      <alignment vertical="center"/>
    </xf>
    <xf numFmtId="0" fontId="18" fillId="35" borderId="10" xfId="0" applyFont="1" applyFill="1" applyBorder="1" applyAlignment="1">
      <alignment wrapText="1"/>
    </xf>
    <xf numFmtId="164" fontId="18" fillId="35" borderId="10" xfId="0" applyNumberFormat="1" applyFont="1" applyFill="1" applyBorder="1"/>
    <xf numFmtId="164" fontId="18" fillId="0" borderId="10" xfId="0" applyNumberFormat="1" applyFont="1" applyBorder="1"/>
    <xf numFmtId="0" fontId="0" fillId="34" borderId="10" xfId="0" applyFill="1" applyBorder="1"/>
    <xf numFmtId="0" fontId="0" fillId="34" borderId="10" xfId="0" applyFill="1" applyBorder="1" applyAlignment="1">
      <alignment wrapText="1"/>
    </xf>
    <xf numFmtId="2" fontId="0" fillId="34" borderId="10" xfId="0" applyNumberFormat="1" applyFill="1" applyBorder="1"/>
    <xf numFmtId="2" fontId="0" fillId="34" borderId="10" xfId="0" applyNumberFormat="1" applyFill="1" applyBorder="1" applyAlignment="1">
      <alignment wrapText="1"/>
    </xf>
    <xf numFmtId="0" fontId="16" fillId="33" borderId="10" xfId="0" applyFont="1" applyFill="1" applyBorder="1" applyAlignment="1">
      <alignment wrapText="1"/>
    </xf>
    <xf numFmtId="0" fontId="0" fillId="33" borderId="10" xfId="0" applyFill="1" applyBorder="1"/>
    <xf numFmtId="0" fontId="0" fillId="33" borderId="10" xfId="0" applyFill="1" applyBorder="1" applyAlignment="1">
      <alignment wrapText="1"/>
    </xf>
    <xf numFmtId="0" fontId="18" fillId="33" borderId="0" xfId="0" applyFont="1" applyFill="1"/>
    <xf numFmtId="164" fontId="0" fillId="33" borderId="10" xfId="0" applyNumberFormat="1" applyFill="1" applyBorder="1"/>
    <xf numFmtId="164" fontId="0" fillId="33" borderId="10" xfId="0" applyNumberFormat="1" applyFill="1" applyBorder="1" applyAlignment="1">
      <alignment wrapText="1"/>
    </xf>
    <xf numFmtId="0" fontId="16" fillId="0" borderId="20" xfId="0" applyFont="1" applyBorder="1" applyAlignment="1">
      <alignment wrapText="1"/>
    </xf>
    <xf numFmtId="0" fontId="16" fillId="0" borderId="21" xfId="0" applyFont="1" applyBorder="1" applyAlignment="1">
      <alignment wrapText="1"/>
    </xf>
    <xf numFmtId="0" fontId="16" fillId="0" borderId="22" xfId="0" applyFont="1" applyBorder="1" applyAlignment="1">
      <alignment wrapText="1"/>
    </xf>
    <xf numFmtId="0" fontId="18" fillId="33" borderId="10" xfId="0" applyFont="1" applyFill="1" applyBorder="1"/>
    <xf numFmtId="164" fontId="18" fillId="33" borderId="10" xfId="0" applyNumberFormat="1" applyFont="1" applyFill="1" applyBorder="1"/>
    <xf numFmtId="0" fontId="18" fillId="33" borderId="10" xfId="0" applyFont="1" applyFill="1" applyBorder="1" applyAlignment="1">
      <alignment wrapText="1"/>
    </xf>
    <xf numFmtId="0" fontId="31" fillId="33" borderId="26" xfId="0" applyFont="1" applyFill="1" applyBorder="1" applyAlignment="1">
      <alignment vertical="center" wrapText="1"/>
    </xf>
    <xf numFmtId="0" fontId="31" fillId="33" borderId="25" xfId="0" applyFont="1" applyFill="1" applyBorder="1" applyAlignment="1">
      <alignment vertical="center" wrapText="1"/>
    </xf>
    <xf numFmtId="0" fontId="0" fillId="33" borderId="13" xfId="0" applyFill="1" applyBorder="1" applyAlignment="1">
      <alignment horizontal="left" wrapText="1"/>
    </xf>
    <xf numFmtId="0" fontId="0" fillId="33" borderId="12" xfId="0" applyFill="1" applyBorder="1" applyAlignment="1">
      <alignment horizontal="left" wrapText="1"/>
    </xf>
    <xf numFmtId="164" fontId="17" fillId="0" borderId="0" xfId="0" applyNumberFormat="1" applyFont="1"/>
    <xf numFmtId="0" fontId="0" fillId="33" borderId="0" xfId="0" applyFill="1" applyAlignment="1">
      <alignment vertical="top"/>
    </xf>
    <xf numFmtId="0" fontId="0" fillId="33" borderId="0" xfId="0" applyFill="1" applyAlignment="1">
      <alignment horizontal="left" vertical="top" wrapText="1"/>
    </xf>
    <xf numFmtId="0" fontId="0" fillId="33" borderId="19" xfId="0" applyFill="1" applyBorder="1" applyAlignment="1">
      <alignment horizontal="left" vertical="top" wrapText="1"/>
    </xf>
    <xf numFmtId="0" fontId="18" fillId="33" borderId="0" xfId="0" applyFont="1" applyFill="1" applyAlignment="1">
      <alignment wrapText="1"/>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0" borderId="12" xfId="0" applyBorder="1" applyAlignment="1">
      <alignment horizontal="left" wrapText="1"/>
    </xf>
    <xf numFmtId="0" fontId="0" fillId="0" borderId="10" xfId="0" applyBorder="1" applyAlignment="1">
      <alignment horizontal="right" wrapText="1"/>
    </xf>
    <xf numFmtId="2" fontId="0" fillId="33" borderId="10" xfId="0" applyNumberFormat="1" applyFill="1" applyBorder="1"/>
    <xf numFmtId="2" fontId="0" fillId="33" borderId="10" xfId="0" applyNumberFormat="1" applyFill="1" applyBorder="1" applyAlignment="1">
      <alignment wrapText="1"/>
    </xf>
    <xf numFmtId="0" fontId="14" fillId="0" borderId="0" xfId="0" applyFont="1"/>
    <xf numFmtId="0" fontId="14" fillId="0" borderId="0" xfId="0" applyFont="1" applyAlignment="1">
      <alignment wrapText="1"/>
    </xf>
    <xf numFmtId="0" fontId="32" fillId="0" borderId="0" xfId="0" applyFont="1" applyAlignment="1">
      <alignment wrapText="1"/>
    </xf>
    <xf numFmtId="0" fontId="14" fillId="0" borderId="0" xfId="0" applyFont="1" applyAlignment="1">
      <alignment horizontal="center"/>
    </xf>
    <xf numFmtId="0" fontId="14" fillId="0" borderId="0" xfId="0" applyFont="1" applyAlignment="1">
      <alignment horizontal="left"/>
    </xf>
    <xf numFmtId="0" fontId="14" fillId="0" borderId="0" xfId="0" applyFont="1" applyAlignment="1">
      <alignment vertical="top"/>
    </xf>
    <xf numFmtId="164" fontId="18" fillId="33" borderId="10" xfId="0" applyNumberFormat="1" applyFont="1" applyFill="1" applyBorder="1" applyAlignment="1">
      <alignment wrapText="1"/>
    </xf>
    <xf numFmtId="2" fontId="18" fillId="0" borderId="10" xfId="0" applyNumberFormat="1" applyFont="1" applyBorder="1" applyAlignment="1">
      <alignment wrapText="1"/>
    </xf>
    <xf numFmtId="164" fontId="18" fillId="0" borderId="10" xfId="0" applyNumberFormat="1" applyFont="1" applyBorder="1" applyAlignment="1">
      <alignment wrapText="1"/>
    </xf>
    <xf numFmtId="0" fontId="18" fillId="33" borderId="26" xfId="0" applyFont="1" applyFill="1" applyBorder="1" applyAlignment="1">
      <alignment vertical="center" wrapText="1"/>
    </xf>
    <xf numFmtId="0" fontId="0" fillId="33" borderId="18" xfId="0" applyFill="1" applyBorder="1" applyAlignment="1">
      <alignment horizontal="left" vertical="top" wrapText="1"/>
    </xf>
    <xf numFmtId="0" fontId="18" fillId="33" borderId="18" xfId="0" applyFont="1" applyFill="1" applyBorder="1" applyAlignment="1">
      <alignment wrapText="1"/>
    </xf>
    <xf numFmtId="0" fontId="18" fillId="33" borderId="20" xfId="0" applyFont="1" applyFill="1" applyBorder="1" applyAlignment="1">
      <alignment wrapText="1"/>
    </xf>
    <xf numFmtId="0" fontId="18" fillId="33" borderId="21" xfId="0" applyFont="1" applyFill="1" applyBorder="1"/>
    <xf numFmtId="0" fontId="0" fillId="33" borderId="15" xfId="0" applyFill="1" applyBorder="1"/>
    <xf numFmtId="0" fontId="0" fillId="33" borderId="16" xfId="0" applyFill="1" applyBorder="1"/>
    <xf numFmtId="0" fontId="14" fillId="0" borderId="0" xfId="0" applyFont="1" applyAlignment="1">
      <alignment horizontal="left" vertical="center"/>
    </xf>
    <xf numFmtId="0" fontId="0" fillId="33" borderId="17" xfId="0" applyFill="1" applyBorder="1"/>
    <xf numFmtId="0" fontId="18" fillId="33" borderId="21" xfId="0" applyFont="1" applyFill="1" applyBorder="1" applyAlignment="1">
      <alignment wrapText="1"/>
    </xf>
    <xf numFmtId="0" fontId="18" fillId="33" borderId="22" xfId="0" applyFont="1" applyFill="1" applyBorder="1"/>
    <xf numFmtId="0" fontId="0" fillId="33" borderId="16" xfId="0" applyFill="1" applyBorder="1" applyAlignment="1">
      <alignment wrapText="1"/>
    </xf>
    <xf numFmtId="0" fontId="0" fillId="0" borderId="19" xfId="0" applyBorder="1" applyAlignment="1">
      <alignment horizontal="left" vertical="top" wrapText="1"/>
    </xf>
    <xf numFmtId="0" fontId="0" fillId="0" borderId="16" xfId="0" applyBorder="1" applyAlignment="1">
      <alignment wrapText="1"/>
    </xf>
    <xf numFmtId="0" fontId="0" fillId="0" borderId="16" xfId="0" applyBorder="1"/>
    <xf numFmtId="0" fontId="0" fillId="0" borderId="17" xfId="0" applyBorder="1"/>
    <xf numFmtId="0" fontId="0" fillId="37" borderId="10" xfId="0" applyFill="1" applyBorder="1"/>
    <xf numFmtId="0" fontId="18" fillId="34" borderId="10" xfId="0" applyFont="1" applyFill="1" applyBorder="1"/>
    <xf numFmtId="0" fontId="18" fillId="34" borderId="0" xfId="0" applyFont="1" applyFill="1" applyAlignment="1">
      <alignment wrapText="1"/>
    </xf>
    <xf numFmtId="0" fontId="18" fillId="34" borderId="0" xfId="0" applyFont="1" applyFill="1"/>
    <xf numFmtId="17" fontId="0" fillId="34" borderId="10" xfId="0" applyNumberFormat="1" applyFill="1" applyBorder="1" applyAlignment="1">
      <alignment horizontal="left" wrapText="1"/>
    </xf>
    <xf numFmtId="164" fontId="18" fillId="34" borderId="10" xfId="0" applyNumberFormat="1" applyFont="1" applyFill="1" applyBorder="1"/>
    <xf numFmtId="164" fontId="0" fillId="34" borderId="10" xfId="0" applyNumberFormat="1" applyFill="1" applyBorder="1"/>
    <xf numFmtId="164" fontId="0" fillId="34" borderId="10" xfId="0" applyNumberFormat="1" applyFill="1" applyBorder="1" applyAlignment="1">
      <alignment wrapText="1"/>
    </xf>
    <xf numFmtId="0" fontId="18" fillId="34" borderId="10" xfId="0" applyFont="1" applyFill="1" applyBorder="1" applyAlignment="1">
      <alignment wrapText="1"/>
    </xf>
    <xf numFmtId="164" fontId="14" fillId="33" borderId="10" xfId="0" applyNumberFormat="1" applyFont="1" applyFill="1" applyBorder="1"/>
    <xf numFmtId="0" fontId="32" fillId="0" borderId="10" xfId="0" applyFont="1" applyBorder="1" applyAlignment="1">
      <alignment wrapText="1"/>
    </xf>
    <xf numFmtId="0" fontId="34" fillId="0" borderId="0" xfId="43"/>
    <xf numFmtId="164" fontId="18" fillId="34" borderId="10" xfId="0" applyNumberFormat="1" applyFont="1" applyFill="1" applyBorder="1" applyAlignment="1">
      <alignment wrapText="1"/>
    </xf>
    <xf numFmtId="0" fontId="0" fillId="34" borderId="10" xfId="0" applyFill="1" applyBorder="1" applyAlignment="1">
      <alignment horizontal="right"/>
    </xf>
    <xf numFmtId="0" fontId="18" fillId="0" borderId="18" xfId="0" applyFont="1" applyBorder="1" applyAlignment="1">
      <alignment wrapText="1"/>
    </xf>
    <xf numFmtId="0" fontId="0" fillId="34" borderId="15" xfId="0" applyFill="1" applyBorder="1"/>
    <xf numFmtId="0" fontId="0" fillId="34" borderId="0" xfId="0" applyFill="1" applyAlignment="1">
      <alignment horizontal="left" vertical="top" wrapText="1"/>
    </xf>
    <xf numFmtId="0" fontId="0" fillId="0" borderId="13" xfId="0" applyBorder="1" applyAlignment="1">
      <alignment horizontal="left" wrapText="1"/>
    </xf>
    <xf numFmtId="0" fontId="0" fillId="0" borderId="12" xfId="0" applyBorder="1" applyAlignment="1">
      <alignment horizontal="left" wrapText="1"/>
    </xf>
    <xf numFmtId="0" fontId="16" fillId="0" borderId="10" xfId="0" applyFont="1" applyBorder="1" applyAlignment="1">
      <alignment horizontal="left" wrapText="1"/>
    </xf>
    <xf numFmtId="0" fontId="0" fillId="0" borderId="13" xfId="0" applyBorder="1" applyAlignment="1">
      <alignment horizontal="left"/>
    </xf>
    <xf numFmtId="0" fontId="0" fillId="0" borderId="12" xfId="0" applyBorder="1" applyAlignment="1">
      <alignment horizontal="left"/>
    </xf>
    <xf numFmtId="0" fontId="16" fillId="36" borderId="10" xfId="0" applyFont="1" applyFill="1" applyBorder="1" applyAlignment="1">
      <alignment horizontal="left" wrapText="1"/>
    </xf>
    <xf numFmtId="0" fontId="0" fillId="0" borderId="13" xfId="0" applyBorder="1" applyAlignment="1">
      <alignment horizontal="left" vertical="center" wrapText="1"/>
    </xf>
    <xf numFmtId="0" fontId="0" fillId="0" borderId="24" xfId="0" applyBorder="1" applyAlignment="1">
      <alignment horizontal="left" vertical="center" wrapText="1"/>
    </xf>
    <xf numFmtId="0" fontId="0" fillId="0" borderId="12" xfId="0" applyBorder="1" applyAlignment="1">
      <alignment horizontal="left" vertical="center" wrapText="1"/>
    </xf>
    <xf numFmtId="0" fontId="16" fillId="36" borderId="13" xfId="0" applyFont="1" applyFill="1" applyBorder="1" applyAlignment="1">
      <alignment horizontal="left" wrapText="1"/>
    </xf>
    <xf numFmtId="0" fontId="16" fillId="36" borderId="24" xfId="0" applyFont="1" applyFill="1" applyBorder="1" applyAlignment="1">
      <alignment horizontal="left" wrapText="1"/>
    </xf>
    <xf numFmtId="0" fontId="16" fillId="36" borderId="12" xfId="0" applyFont="1" applyFill="1" applyBorder="1" applyAlignment="1">
      <alignment horizontal="left" wrapText="1"/>
    </xf>
    <xf numFmtId="0" fontId="0" fillId="33" borderId="13" xfId="0" applyFill="1" applyBorder="1" applyAlignment="1">
      <alignment horizontal="left"/>
    </xf>
    <xf numFmtId="0" fontId="0" fillId="33" borderId="12" xfId="0" applyFill="1" applyBorder="1" applyAlignment="1">
      <alignment horizontal="left"/>
    </xf>
    <xf numFmtId="0" fontId="0" fillId="33" borderId="13" xfId="0" applyFill="1" applyBorder="1" applyAlignment="1">
      <alignment horizontal="left" wrapText="1"/>
    </xf>
    <xf numFmtId="0" fontId="0" fillId="33" borderId="12" xfId="0" applyFill="1" applyBorder="1" applyAlignment="1">
      <alignment horizontal="left" wrapText="1"/>
    </xf>
    <xf numFmtId="0" fontId="18" fillId="0" borderId="20" xfId="0" applyFont="1" applyBorder="1" applyAlignment="1">
      <alignment horizontal="left" wrapText="1"/>
    </xf>
    <xf numFmtId="0" fontId="18" fillId="0" borderId="21" xfId="0" applyFont="1" applyBorder="1" applyAlignment="1">
      <alignment horizontal="left" wrapText="1"/>
    </xf>
    <xf numFmtId="0" fontId="18" fillId="0" borderId="22" xfId="0" applyFont="1" applyBorder="1" applyAlignment="1">
      <alignment horizontal="left" wrapText="1"/>
    </xf>
    <xf numFmtId="0" fontId="0" fillId="33" borderId="15" xfId="0" applyFill="1" applyBorder="1" applyAlignment="1">
      <alignment horizontal="left" vertical="top" wrapText="1"/>
    </xf>
    <xf numFmtId="0" fontId="0" fillId="33" borderId="16" xfId="0" applyFill="1" applyBorder="1" applyAlignment="1">
      <alignment horizontal="left" vertical="top" wrapText="1"/>
    </xf>
    <xf numFmtId="0" fontId="0" fillId="33" borderId="17" xfId="0" applyFill="1" applyBorder="1" applyAlignment="1">
      <alignment horizontal="left" vertical="top" wrapText="1"/>
    </xf>
    <xf numFmtId="0" fontId="18" fillId="0" borderId="15" xfId="0" applyFont="1" applyBorder="1" applyAlignment="1">
      <alignment horizontal="left" vertical="top" wrapText="1"/>
    </xf>
    <xf numFmtId="0" fontId="18" fillId="0" borderId="16" xfId="0" applyFont="1" applyBorder="1" applyAlignment="1">
      <alignment horizontal="left" vertical="top" wrapText="1"/>
    </xf>
    <xf numFmtId="0" fontId="18" fillId="0" borderId="17" xfId="0" applyFont="1" applyBorder="1" applyAlignment="1">
      <alignment horizontal="left" vertical="top" wrapText="1"/>
    </xf>
    <xf numFmtId="0" fontId="16" fillId="0" borderId="20" xfId="0" applyFont="1" applyBorder="1" applyAlignment="1">
      <alignment horizontal="center" wrapText="1"/>
    </xf>
    <xf numFmtId="0" fontId="16" fillId="0" borderId="21" xfId="0" applyFont="1" applyBorder="1" applyAlignment="1">
      <alignment horizontal="center" wrapText="1"/>
    </xf>
    <xf numFmtId="0" fontId="16" fillId="0" borderId="22" xfId="0" applyFont="1" applyBorder="1" applyAlignment="1">
      <alignment horizontal="center" wrapText="1"/>
    </xf>
    <xf numFmtId="0" fontId="16" fillId="35" borderId="13" xfId="0" applyFont="1" applyFill="1" applyBorder="1" applyAlignment="1">
      <alignment horizontal="left" wrapText="1"/>
    </xf>
    <xf numFmtId="0" fontId="16" fillId="35" borderId="24" xfId="0" applyFont="1" applyFill="1" applyBorder="1" applyAlignment="1">
      <alignment horizontal="left" wrapText="1"/>
    </xf>
    <xf numFmtId="0" fontId="16" fillId="35" borderId="12" xfId="0" applyFont="1" applyFill="1" applyBorder="1" applyAlignment="1">
      <alignment horizontal="left" wrapText="1"/>
    </xf>
    <xf numFmtId="0" fontId="0" fillId="0" borderId="13" xfId="0" applyBorder="1" applyAlignment="1">
      <alignment horizontal="left" vertical="top" wrapText="1"/>
    </xf>
    <xf numFmtId="0" fontId="0" fillId="0" borderId="12" xfId="0" applyBorder="1" applyAlignment="1">
      <alignment horizontal="left" vertical="top" wrapText="1"/>
    </xf>
    <xf numFmtId="0" fontId="0" fillId="35" borderId="13" xfId="0" applyFill="1" applyBorder="1" applyAlignment="1">
      <alignment horizontal="left" wrapText="1"/>
    </xf>
    <xf numFmtId="0" fontId="0" fillId="35" borderId="12" xfId="0" applyFill="1" applyBorder="1" applyAlignment="1">
      <alignment horizontal="left"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20" xfId="0" applyBorder="1" applyAlignment="1">
      <alignment horizontal="left" wrapText="1"/>
    </xf>
    <xf numFmtId="0" fontId="0" fillId="0" borderId="21" xfId="0" applyBorder="1" applyAlignment="1">
      <alignment horizontal="left"/>
    </xf>
    <xf numFmtId="0" fontId="0" fillId="0" borderId="22" xfId="0" applyBorder="1" applyAlignment="1">
      <alignment horizontal="left"/>
    </xf>
    <xf numFmtId="0" fontId="0" fillId="0" borderId="0" xfId="0" applyAlignment="1">
      <alignment horizontal="center" wrapText="1"/>
    </xf>
    <xf numFmtId="0" fontId="0" fillId="0" borderId="13" xfId="0" applyBorder="1" applyAlignment="1">
      <alignment horizontal="left" vertical="top"/>
    </xf>
    <xf numFmtId="0" fontId="0" fillId="0" borderId="12" xfId="0" applyBorder="1" applyAlignment="1">
      <alignment horizontal="left" vertical="top"/>
    </xf>
    <xf numFmtId="0" fontId="0" fillId="0" borderId="20" xfId="0" applyBorder="1" applyAlignment="1">
      <alignment horizontal="left" vertical="top" wrapText="1"/>
    </xf>
    <xf numFmtId="0" fontId="0" fillId="0" borderId="21" xfId="0" applyBorder="1" applyAlignment="1">
      <alignment horizontal="left" vertical="top"/>
    </xf>
    <xf numFmtId="0" fontId="0" fillId="0" borderId="22" xfId="0" applyBorder="1" applyAlignment="1">
      <alignment horizontal="left" vertical="top"/>
    </xf>
    <xf numFmtId="0" fontId="0" fillId="0" borderId="23" xfId="0" applyBorder="1" applyAlignment="1">
      <alignment horizontal="left" vertical="center" wrapText="1"/>
    </xf>
    <xf numFmtId="0" fontId="0" fillId="0" borderId="11" xfId="0" applyBorder="1" applyAlignment="1">
      <alignment horizontal="left" vertical="center" wrapText="1"/>
    </xf>
    <xf numFmtId="0" fontId="0" fillId="0" borderId="14" xfId="0" applyBorder="1" applyAlignment="1">
      <alignment horizontal="left" vertical="center" wrapText="1"/>
    </xf>
    <xf numFmtId="0" fontId="20" fillId="0" borderId="13" xfId="0" applyFont="1" applyBorder="1" applyAlignment="1">
      <alignment horizontal="left" vertical="top" wrapText="1"/>
    </xf>
    <xf numFmtId="0" fontId="20" fillId="0" borderId="12" xfId="0" applyFont="1" applyBorder="1" applyAlignment="1">
      <alignment horizontal="left" vertical="top" wrapText="1"/>
    </xf>
    <xf numFmtId="0" fontId="0" fillId="0" borderId="18"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23" xfId="0" applyBorder="1" applyAlignment="1">
      <alignment horizontal="left" vertical="top" wrapText="1"/>
    </xf>
    <xf numFmtId="0" fontId="0" fillId="0" borderId="11" xfId="0" applyBorder="1" applyAlignment="1">
      <alignment horizontal="left" vertical="top" wrapText="1"/>
    </xf>
    <xf numFmtId="0" fontId="0" fillId="0" borderId="14" xfId="0" applyBorder="1" applyAlignment="1">
      <alignment horizontal="left" vertical="top" wrapText="1"/>
    </xf>
    <xf numFmtId="0" fontId="16" fillId="0" borderId="15" xfId="0" applyFont="1" applyBorder="1" applyAlignment="1">
      <alignment horizontal="center" vertical="top" wrapText="1"/>
    </xf>
    <xf numFmtId="0" fontId="16" fillId="0" borderId="16" xfId="0" applyFont="1" applyBorder="1" applyAlignment="1">
      <alignment horizontal="center" vertical="top" wrapText="1"/>
    </xf>
    <xf numFmtId="0" fontId="16" fillId="0" borderId="17" xfId="0" applyFont="1" applyBorder="1" applyAlignment="1">
      <alignment horizontal="center" vertical="top" wrapText="1"/>
    </xf>
    <xf numFmtId="0" fontId="0" fillId="0" borderId="18" xfId="0" applyBorder="1" applyAlignment="1">
      <alignment horizontal="left" vertical="top"/>
    </xf>
    <xf numFmtId="0" fontId="0" fillId="0" borderId="0" xfId="0" applyAlignment="1">
      <alignment horizontal="left" vertical="top"/>
    </xf>
    <xf numFmtId="0" fontId="0" fillId="0" borderId="19" xfId="0" applyBorder="1" applyAlignment="1">
      <alignment horizontal="left" vertical="top"/>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erekening" xfId="11" builtinId="22" customBuiltin="1"/>
    <cellStyle name="Controlecel" xfId="13" builtinId="23" customBuiltin="1"/>
    <cellStyle name="Gekoppelde cel" xfId="12" builtinId="24" customBuiltin="1"/>
    <cellStyle name="Goed" xfId="6" builtinId="26" customBuiltin="1"/>
    <cellStyle name="Hyperlink" xfId="43" builtinId="8"/>
    <cellStyle name="Invoer" xfId="9" builtinId="20" customBuiltin="1"/>
    <cellStyle name="Kop 1" xfId="2" builtinId="16" customBuiltin="1"/>
    <cellStyle name="Kop 2" xfId="3" builtinId="17" customBuiltin="1"/>
    <cellStyle name="Kop 3" xfId="4" builtinId="18" customBuiltin="1"/>
    <cellStyle name="Kop 4" xfId="5" builtinId="19" customBuiltin="1"/>
    <cellStyle name="Neutraal" xfId="8" builtinId="28" customBuiltin="1"/>
    <cellStyle name="Normal 2" xfId="42" xr:uid="{00000000-0005-0000-0000-000022000000}"/>
    <cellStyle name="Notitie" xfId="15" builtinId="10" customBuiltin="1"/>
    <cellStyle name="Ongeldig" xfId="7" builtinId="27" customBuiltin="1"/>
    <cellStyle name="Standaard" xfId="0" builtinId="0"/>
    <cellStyle name="Titel" xfId="1" builtinId="15" customBuiltin="1"/>
    <cellStyle name="Totaal" xfId="17" builtinId="25" customBuiltin="1"/>
    <cellStyle name="Uitvoer" xfId="10" builtinId="21" customBuiltin="1"/>
    <cellStyle name="Verklarende tekst" xfId="16" builtinId="53" customBuiltin="1"/>
    <cellStyle name="Waarschuwingstekst" xfId="14" builtinId="11" customBuiltin="1"/>
  </cellStyles>
  <dxfs count="0"/>
  <tableStyles count="0" defaultTableStyle="TableStyleMedium2" defaultPivotStyle="PivotStyleLight16"/>
  <colors>
    <mruColors>
      <color rgb="FF9BC345"/>
      <color rgb="FF89B9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1990725</xdr:colOff>
      <xdr:row>0</xdr:row>
      <xdr:rowOff>76200</xdr:rowOff>
    </xdr:from>
    <xdr:ext cx="3055152" cy="859631"/>
    <xdr:pic>
      <xdr:nvPicPr>
        <xdr:cNvPr id="2" name="Afbeelding 1">
          <a:extLst>
            <a:ext uri="{FF2B5EF4-FFF2-40B4-BE49-F238E27FC236}">
              <a16:creationId xmlns:a16="http://schemas.microsoft.com/office/drawing/2014/main" id="{1A0A6F23-E8EB-40C2-BC29-B643CB4909A6}"/>
            </a:ext>
          </a:extLst>
        </xdr:cNvPr>
        <xdr:cNvPicPr>
          <a:picLocks noChangeAspect="1"/>
        </xdr:cNvPicPr>
      </xdr:nvPicPr>
      <xdr:blipFill rotWithShape="1">
        <a:blip xmlns:r="http://schemas.openxmlformats.org/officeDocument/2006/relationships" r:embed="rId1"/>
        <a:srcRect t="6542" b="11215"/>
        <a:stretch/>
      </xdr:blipFill>
      <xdr:spPr>
        <a:xfrm>
          <a:off x="9229725" y="76200"/>
          <a:ext cx="3055152" cy="859631"/>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8</xdr:col>
      <xdr:colOff>1905000</xdr:colOff>
      <xdr:row>4</xdr:row>
      <xdr:rowOff>0</xdr:rowOff>
    </xdr:from>
    <xdr:to>
      <xdr:col>8</xdr:col>
      <xdr:colOff>1907298</xdr:colOff>
      <xdr:row>6</xdr:row>
      <xdr:rowOff>76200</xdr:rowOff>
    </xdr:to>
    <xdr:pic>
      <xdr:nvPicPr>
        <xdr:cNvPr id="2" name="Afbeelding 1">
          <a:extLst>
            <a:ext uri="{FF2B5EF4-FFF2-40B4-BE49-F238E27FC236}">
              <a16:creationId xmlns:a16="http://schemas.microsoft.com/office/drawing/2014/main" id="{00000000-0008-0000-0600-000002000000}"/>
            </a:ext>
          </a:extLst>
        </xdr:cNvPr>
        <xdr:cNvPicPr>
          <a:picLocks noChangeAspect="1"/>
        </xdr:cNvPicPr>
      </xdr:nvPicPr>
      <xdr:blipFill rotWithShape="1">
        <a:blip xmlns:r="http://schemas.openxmlformats.org/officeDocument/2006/relationships" r:embed="rId1"/>
        <a:srcRect b="11215"/>
        <a:stretch/>
      </xdr:blipFill>
      <xdr:spPr>
        <a:xfrm>
          <a:off x="8353425" y="0"/>
          <a:ext cx="3121902" cy="923925"/>
        </a:xfrm>
        <a:prstGeom prst="rect">
          <a:avLst/>
        </a:prstGeom>
      </xdr:spPr>
    </xdr:pic>
    <xdr:clientData/>
  </xdr:twoCellAnchor>
  <xdr:twoCellAnchor editAs="oneCell">
    <xdr:from>
      <xdr:col>8</xdr:col>
      <xdr:colOff>1971675</xdr:colOff>
      <xdr:row>0</xdr:row>
      <xdr:rowOff>85725</xdr:rowOff>
    </xdr:from>
    <xdr:to>
      <xdr:col>8</xdr:col>
      <xdr:colOff>5029208</xdr:colOff>
      <xdr:row>3</xdr:row>
      <xdr:rowOff>9525</xdr:rowOff>
    </xdr:to>
    <xdr:pic>
      <xdr:nvPicPr>
        <xdr:cNvPr id="6" name="Afbeelding 5">
          <a:extLst>
            <a:ext uri="{FF2B5EF4-FFF2-40B4-BE49-F238E27FC236}">
              <a16:creationId xmlns:a16="http://schemas.microsoft.com/office/drawing/2014/main" id="{00000000-0008-0000-0600-000006000000}"/>
            </a:ext>
          </a:extLst>
        </xdr:cNvPr>
        <xdr:cNvPicPr>
          <a:picLocks noChangeAspect="1"/>
        </xdr:cNvPicPr>
      </xdr:nvPicPr>
      <xdr:blipFill rotWithShape="1">
        <a:blip xmlns:r="http://schemas.openxmlformats.org/officeDocument/2006/relationships" r:embed="rId1"/>
        <a:srcRect t="6542" b="11215"/>
        <a:stretch/>
      </xdr:blipFill>
      <xdr:spPr>
        <a:xfrm>
          <a:off x="8420100" y="85725"/>
          <a:ext cx="3057533" cy="8382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1990725</xdr:colOff>
      <xdr:row>0</xdr:row>
      <xdr:rowOff>85725</xdr:rowOff>
    </xdr:from>
    <xdr:to>
      <xdr:col>9</xdr:col>
      <xdr:colOff>9533</xdr:colOff>
      <xdr:row>2</xdr:row>
      <xdr:rowOff>152400</xdr:rowOff>
    </xdr:to>
    <xdr:pic>
      <xdr:nvPicPr>
        <xdr:cNvPr id="4" name="Afbeelding 3">
          <a:extLst>
            <a:ext uri="{FF2B5EF4-FFF2-40B4-BE49-F238E27FC236}">
              <a16:creationId xmlns:a16="http://schemas.microsoft.com/office/drawing/2014/main" id="{00000000-0008-0000-0700-000004000000}"/>
            </a:ext>
          </a:extLst>
        </xdr:cNvPr>
        <xdr:cNvPicPr>
          <a:picLocks noChangeAspect="1"/>
        </xdr:cNvPicPr>
      </xdr:nvPicPr>
      <xdr:blipFill rotWithShape="1">
        <a:blip xmlns:r="http://schemas.openxmlformats.org/officeDocument/2006/relationships" r:embed="rId1"/>
        <a:srcRect t="6542" b="11215"/>
        <a:stretch/>
      </xdr:blipFill>
      <xdr:spPr>
        <a:xfrm>
          <a:off x="8439150" y="85725"/>
          <a:ext cx="3057533" cy="83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8</xdr:col>
      <xdr:colOff>1990725</xdr:colOff>
      <xdr:row>0</xdr:row>
      <xdr:rowOff>76200</xdr:rowOff>
    </xdr:from>
    <xdr:ext cx="3055152" cy="859631"/>
    <xdr:pic>
      <xdr:nvPicPr>
        <xdr:cNvPr id="2" name="Afbeelding 1">
          <a:extLst>
            <a:ext uri="{FF2B5EF4-FFF2-40B4-BE49-F238E27FC236}">
              <a16:creationId xmlns:a16="http://schemas.microsoft.com/office/drawing/2014/main" id="{34E5A402-92FA-4A5D-9346-E8B545ED63FF}"/>
            </a:ext>
          </a:extLst>
        </xdr:cNvPr>
        <xdr:cNvPicPr>
          <a:picLocks noChangeAspect="1"/>
        </xdr:cNvPicPr>
      </xdr:nvPicPr>
      <xdr:blipFill rotWithShape="1">
        <a:blip xmlns:r="http://schemas.openxmlformats.org/officeDocument/2006/relationships" r:embed="rId1"/>
        <a:srcRect t="6542" b="11215"/>
        <a:stretch/>
      </xdr:blipFill>
      <xdr:spPr>
        <a:xfrm>
          <a:off x="8810625" y="76200"/>
          <a:ext cx="3055152" cy="85963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8</xdr:col>
      <xdr:colOff>1990725</xdr:colOff>
      <xdr:row>0</xdr:row>
      <xdr:rowOff>76200</xdr:rowOff>
    </xdr:from>
    <xdr:ext cx="3055152" cy="859631"/>
    <xdr:pic>
      <xdr:nvPicPr>
        <xdr:cNvPr id="2" name="Afbeelding 1">
          <a:extLst>
            <a:ext uri="{FF2B5EF4-FFF2-40B4-BE49-F238E27FC236}">
              <a16:creationId xmlns:a16="http://schemas.microsoft.com/office/drawing/2014/main" id="{602FA11D-0A63-4FFE-A03F-C384F8F7DDC0}"/>
            </a:ext>
          </a:extLst>
        </xdr:cNvPr>
        <xdr:cNvPicPr>
          <a:picLocks noChangeAspect="1"/>
        </xdr:cNvPicPr>
      </xdr:nvPicPr>
      <xdr:blipFill rotWithShape="1">
        <a:blip xmlns:r="http://schemas.openxmlformats.org/officeDocument/2006/relationships" r:embed="rId1"/>
        <a:srcRect t="6542" b="11215"/>
        <a:stretch/>
      </xdr:blipFill>
      <xdr:spPr>
        <a:xfrm>
          <a:off x="8810625" y="76200"/>
          <a:ext cx="3055152" cy="85963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8</xdr:col>
      <xdr:colOff>1990725</xdr:colOff>
      <xdr:row>0</xdr:row>
      <xdr:rowOff>76200</xdr:rowOff>
    </xdr:from>
    <xdr:to>
      <xdr:col>9</xdr:col>
      <xdr:colOff>9533</xdr:colOff>
      <xdr:row>2</xdr:row>
      <xdr:rowOff>161925</xdr:rowOff>
    </xdr:to>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t="6542" b="11215"/>
        <a:stretch/>
      </xdr:blipFill>
      <xdr:spPr>
        <a:xfrm>
          <a:off x="8496300" y="76200"/>
          <a:ext cx="3057533" cy="8572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1990725</xdr:colOff>
      <xdr:row>0</xdr:row>
      <xdr:rowOff>76200</xdr:rowOff>
    </xdr:from>
    <xdr:to>
      <xdr:col>9</xdr:col>
      <xdr:colOff>9533</xdr:colOff>
      <xdr:row>2</xdr:row>
      <xdr:rowOff>161925</xdr:rowOff>
    </xdr:to>
    <xdr:pic>
      <xdr:nvPicPr>
        <xdr:cNvPr id="2" name="Afbeelding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t="6542" b="11215"/>
        <a:stretch/>
      </xdr:blipFill>
      <xdr:spPr>
        <a:xfrm>
          <a:off x="8439150" y="76200"/>
          <a:ext cx="3057533" cy="8572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1990725</xdr:colOff>
      <xdr:row>0</xdr:row>
      <xdr:rowOff>76200</xdr:rowOff>
    </xdr:from>
    <xdr:to>
      <xdr:col>8</xdr:col>
      <xdr:colOff>5041001</xdr:colOff>
      <xdr:row>2</xdr:row>
      <xdr:rowOff>158750</xdr:rowOff>
    </xdr:to>
    <xdr:pic>
      <xdr:nvPicPr>
        <xdr:cNvPr id="2" name="Afbeelding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t="6542" b="11215"/>
        <a:stretch/>
      </xdr:blipFill>
      <xdr:spPr>
        <a:xfrm>
          <a:off x="8439150" y="76200"/>
          <a:ext cx="3057533" cy="8572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1990725</xdr:colOff>
      <xdr:row>0</xdr:row>
      <xdr:rowOff>76200</xdr:rowOff>
    </xdr:from>
    <xdr:to>
      <xdr:col>9</xdr:col>
      <xdr:colOff>9533</xdr:colOff>
      <xdr:row>2</xdr:row>
      <xdr:rowOff>161925</xdr:rowOff>
    </xdr:to>
    <xdr:pic>
      <xdr:nvPicPr>
        <xdr:cNvPr id="3" name="Afbeelding 2">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1"/>
        <a:srcRect t="6542" b="11215"/>
        <a:stretch/>
      </xdr:blipFill>
      <xdr:spPr>
        <a:xfrm>
          <a:off x="8439150" y="76200"/>
          <a:ext cx="3057533" cy="8572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1969366</xdr:colOff>
      <xdr:row>0</xdr:row>
      <xdr:rowOff>76200</xdr:rowOff>
    </xdr:from>
    <xdr:to>
      <xdr:col>8</xdr:col>
      <xdr:colOff>5026899</xdr:colOff>
      <xdr:row>3</xdr:row>
      <xdr:rowOff>0</xdr:rowOff>
    </xdr:to>
    <xdr:pic>
      <xdr:nvPicPr>
        <xdr:cNvPr id="2" name="Afbeelding 1">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a:srcRect t="6542" b="11215"/>
        <a:stretch/>
      </xdr:blipFill>
      <xdr:spPr>
        <a:xfrm>
          <a:off x="8417791" y="76200"/>
          <a:ext cx="3057533" cy="8382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1981200</xdr:colOff>
      <xdr:row>0</xdr:row>
      <xdr:rowOff>85725</xdr:rowOff>
    </xdr:from>
    <xdr:to>
      <xdr:col>9</xdr:col>
      <xdr:colOff>8</xdr:colOff>
      <xdr:row>2</xdr:row>
      <xdr:rowOff>152400</xdr:rowOff>
    </xdr:to>
    <xdr:pic>
      <xdr:nvPicPr>
        <xdr:cNvPr id="7" name="Afbeelding 6">
          <a:extLst>
            <a:ext uri="{FF2B5EF4-FFF2-40B4-BE49-F238E27FC236}">
              <a16:creationId xmlns:a16="http://schemas.microsoft.com/office/drawing/2014/main" id="{00000000-0008-0000-0500-000007000000}"/>
            </a:ext>
          </a:extLst>
        </xdr:cNvPr>
        <xdr:cNvPicPr>
          <a:picLocks noChangeAspect="1"/>
        </xdr:cNvPicPr>
      </xdr:nvPicPr>
      <xdr:blipFill rotWithShape="1">
        <a:blip xmlns:r="http://schemas.openxmlformats.org/officeDocument/2006/relationships" r:embed="rId1"/>
        <a:srcRect t="6542" b="11215"/>
        <a:stretch/>
      </xdr:blipFill>
      <xdr:spPr>
        <a:xfrm>
          <a:off x="8429625" y="85725"/>
          <a:ext cx="3057533" cy="8382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B28A2-8BAE-4E56-81FA-CF28712892E8}">
  <sheetPr>
    <tabColor rgb="FF92D050"/>
    <pageSetUpPr fitToPage="1"/>
  </sheetPr>
  <dimension ref="A1:V215"/>
  <sheetViews>
    <sheetView tabSelected="1" zoomScale="85" zoomScaleNormal="85" workbookViewId="0">
      <pane xSplit="4" ySplit="2" topLeftCell="E3" activePane="bottomRight" state="frozen"/>
      <selection pane="topRight" activeCell="E1" sqref="E1"/>
      <selection pane="bottomLeft" activeCell="A3" sqref="A3"/>
      <selection pane="bottomRight" activeCell="A4" sqref="A4:K4"/>
    </sheetView>
  </sheetViews>
  <sheetFormatPr defaultColWidth="9" defaultRowHeight="11.5" x14ac:dyDescent="0.25"/>
  <cols>
    <col min="1" max="1" width="21.6328125" style="35" customWidth="1"/>
    <col min="2" max="2" width="10.36328125" style="2" customWidth="1"/>
    <col min="3" max="3" width="10" style="2" customWidth="1"/>
    <col min="4" max="4" width="15.26953125" style="2" customWidth="1"/>
    <col min="5" max="6" width="9.7265625" style="2" customWidth="1"/>
    <col min="7" max="7" width="10.08984375" style="2" customWidth="1"/>
    <col min="8" max="8" width="16.26953125" style="28" customWidth="1"/>
    <col min="9" max="9" width="10.7265625" style="28" customWidth="1"/>
    <col min="10" max="10" width="70.36328125" style="28" customWidth="1"/>
    <col min="11" max="11" width="9" style="2"/>
    <col min="12" max="12" width="1.7265625" style="2" customWidth="1"/>
    <col min="13" max="13" width="9" style="2"/>
    <col min="14" max="14" width="27.453125" style="2" customWidth="1"/>
    <col min="15" max="16384" width="9" style="2"/>
  </cols>
  <sheetData>
    <row r="1" spans="1:21" customFormat="1" x14ac:dyDescent="0.25">
      <c r="A1" s="31"/>
      <c r="B1" s="4"/>
      <c r="C1" s="4"/>
      <c r="D1" s="4"/>
      <c r="E1" s="4"/>
      <c r="F1" s="4"/>
      <c r="G1" s="4"/>
      <c r="H1" s="74"/>
      <c r="I1" s="74"/>
      <c r="J1" s="5"/>
      <c r="K1" s="4"/>
    </row>
    <row r="2" spans="1:21" customFormat="1" ht="46" x14ac:dyDescent="0.25">
      <c r="A2" s="3" t="s">
        <v>0</v>
      </c>
      <c r="B2" s="3"/>
      <c r="C2" s="3"/>
      <c r="D2" s="3" t="s">
        <v>1</v>
      </c>
      <c r="E2" s="3" t="s">
        <v>2</v>
      </c>
      <c r="F2" s="3" t="s">
        <v>3</v>
      </c>
      <c r="G2" s="3" t="s">
        <v>4</v>
      </c>
      <c r="H2" s="40" t="s">
        <v>5</v>
      </c>
      <c r="I2" s="40" t="s">
        <v>936</v>
      </c>
      <c r="J2" s="3" t="s">
        <v>6</v>
      </c>
      <c r="K2" s="3" t="s">
        <v>7</v>
      </c>
      <c r="N2" s="136"/>
    </row>
    <row r="3" spans="1:21" customFormat="1" x14ac:dyDescent="0.25">
      <c r="A3" s="113"/>
      <c r="B3" s="114"/>
      <c r="C3" s="114"/>
      <c r="D3" s="114"/>
      <c r="E3" s="114"/>
      <c r="F3" s="114"/>
      <c r="G3" s="114"/>
      <c r="H3" s="114"/>
      <c r="I3" s="114"/>
      <c r="J3" s="114"/>
      <c r="K3" s="115"/>
      <c r="N3" s="134"/>
    </row>
    <row r="4" spans="1:21" s="70" customFormat="1" ht="179.25" customHeight="1" x14ac:dyDescent="0.25">
      <c r="A4" s="182" t="s">
        <v>954</v>
      </c>
      <c r="B4" s="183"/>
      <c r="C4" s="183"/>
      <c r="D4" s="183"/>
      <c r="E4" s="183"/>
      <c r="F4" s="183"/>
      <c r="G4" s="183"/>
      <c r="H4" s="183"/>
      <c r="I4" s="183"/>
      <c r="J4" s="183"/>
      <c r="K4" s="184"/>
      <c r="N4" s="150"/>
      <c r="O4" s="134"/>
      <c r="Q4" s="134"/>
    </row>
    <row r="5" spans="1:21" x14ac:dyDescent="0.25">
      <c r="A5" s="185" t="s">
        <v>9</v>
      </c>
      <c r="B5" s="186"/>
      <c r="C5" s="186"/>
      <c r="D5" s="186"/>
      <c r="E5" s="186"/>
      <c r="F5" s="186"/>
      <c r="G5" s="186"/>
      <c r="H5" s="186"/>
      <c r="I5" s="186"/>
      <c r="J5" s="186"/>
      <c r="K5" s="187"/>
    </row>
    <row r="6" spans="1:21" ht="46" x14ac:dyDescent="0.25">
      <c r="A6" s="53"/>
      <c r="B6" s="91" t="s">
        <v>10</v>
      </c>
      <c r="C6" s="91" t="s">
        <v>11</v>
      </c>
      <c r="D6" s="91" t="s">
        <v>12</v>
      </c>
      <c r="E6" s="103">
        <v>2.7970000000000002</v>
      </c>
      <c r="F6" s="104">
        <v>2.1389999999999998</v>
      </c>
      <c r="G6" s="165">
        <v>0.65800000000000003</v>
      </c>
      <c r="H6" s="103" t="s">
        <v>943</v>
      </c>
      <c r="I6" s="103">
        <v>0.14899999999999999</v>
      </c>
      <c r="J6" s="166" t="s">
        <v>945</v>
      </c>
      <c r="K6" s="103" t="s">
        <v>952</v>
      </c>
      <c r="O6"/>
      <c r="P6"/>
      <c r="T6"/>
      <c r="U6"/>
    </row>
    <row r="7" spans="1:21" x14ac:dyDescent="0.25">
      <c r="A7" s="53"/>
      <c r="B7" s="91"/>
      <c r="C7" s="91"/>
      <c r="D7" s="91"/>
      <c r="E7" s="159"/>
      <c r="F7" s="52"/>
      <c r="G7" s="91"/>
      <c r="H7" s="91"/>
      <c r="I7" s="91"/>
      <c r="J7" s="95"/>
      <c r="K7" s="51"/>
      <c r="O7"/>
      <c r="P7"/>
      <c r="T7"/>
      <c r="U7"/>
    </row>
    <row r="8" spans="1:21" ht="46" x14ac:dyDescent="0.25">
      <c r="A8" s="53"/>
      <c r="B8" s="91" t="s">
        <v>10</v>
      </c>
      <c r="C8" s="91" t="s">
        <v>20</v>
      </c>
      <c r="D8" s="91" t="s">
        <v>12</v>
      </c>
      <c r="E8" s="103">
        <v>3.0590000000000002</v>
      </c>
      <c r="F8" s="104">
        <v>2.3740000000000001</v>
      </c>
      <c r="G8" s="165">
        <v>0.68500000000000005</v>
      </c>
      <c r="H8" s="103" t="s">
        <v>943</v>
      </c>
      <c r="I8" s="103">
        <v>0</v>
      </c>
      <c r="J8" s="166" t="s">
        <v>938</v>
      </c>
      <c r="K8" s="103" t="s">
        <v>952</v>
      </c>
      <c r="O8"/>
      <c r="P8"/>
      <c r="T8"/>
      <c r="U8"/>
    </row>
    <row r="9" spans="1:21" ht="138" x14ac:dyDescent="0.25">
      <c r="A9" s="53"/>
      <c r="B9" s="91" t="s">
        <v>22</v>
      </c>
      <c r="C9" s="91" t="s">
        <v>937</v>
      </c>
      <c r="D9" s="91" t="s">
        <v>12</v>
      </c>
      <c r="E9" s="165">
        <v>0.436</v>
      </c>
      <c r="F9" s="104">
        <v>1.9E-2</v>
      </c>
      <c r="G9" s="165">
        <v>0.41699999999999998</v>
      </c>
      <c r="H9" s="103" t="s">
        <v>943</v>
      </c>
      <c r="I9" s="165">
        <v>1.49</v>
      </c>
      <c r="J9" s="166" t="s">
        <v>946</v>
      </c>
      <c r="K9" s="103" t="s">
        <v>952</v>
      </c>
      <c r="N9" s="1"/>
      <c r="O9"/>
      <c r="P9"/>
      <c r="T9"/>
      <c r="U9"/>
    </row>
    <row r="10" spans="1:21" ht="161" x14ac:dyDescent="0.25">
      <c r="A10" s="53"/>
      <c r="B10" s="91" t="s">
        <v>22</v>
      </c>
      <c r="C10" s="91" t="s">
        <v>25</v>
      </c>
      <c r="D10" s="91" t="s">
        <v>12</v>
      </c>
      <c r="E10" s="165">
        <v>0.83</v>
      </c>
      <c r="F10" s="104">
        <v>0.372</v>
      </c>
      <c r="G10" s="165">
        <v>0.45800000000000002</v>
      </c>
      <c r="H10" s="103" t="s">
        <v>943</v>
      </c>
      <c r="I10" s="103">
        <v>1.266</v>
      </c>
      <c r="J10" s="166" t="s">
        <v>947</v>
      </c>
      <c r="K10" s="103" t="s">
        <v>952</v>
      </c>
      <c r="N10"/>
      <c r="O10"/>
      <c r="P10"/>
      <c r="T10"/>
      <c r="U10"/>
    </row>
    <row r="11" spans="1:21" ht="46" x14ac:dyDescent="0.25">
      <c r="A11" s="53"/>
      <c r="B11" s="91" t="s">
        <v>27</v>
      </c>
      <c r="C11" s="91" t="s">
        <v>28</v>
      </c>
      <c r="D11" s="91" t="s">
        <v>12</v>
      </c>
      <c r="E11" s="103">
        <v>3.2509999999999999</v>
      </c>
      <c r="F11" s="104">
        <v>2.4620000000000002</v>
      </c>
      <c r="G11" s="165">
        <v>0.78800000000000003</v>
      </c>
      <c r="H11" s="103" t="s">
        <v>943</v>
      </c>
      <c r="I11" s="103">
        <v>0.17599999999999999</v>
      </c>
      <c r="J11" s="166" t="s">
        <v>948</v>
      </c>
      <c r="K11" s="103" t="s">
        <v>952</v>
      </c>
      <c r="N11"/>
      <c r="O11"/>
      <c r="P11"/>
      <c r="T11"/>
      <c r="U11"/>
    </row>
    <row r="12" spans="1:21" ht="46" x14ac:dyDescent="0.25">
      <c r="A12" s="53"/>
      <c r="B12" s="165" t="s">
        <v>27</v>
      </c>
      <c r="C12" s="165" t="s">
        <v>942</v>
      </c>
      <c r="D12" s="165" t="s">
        <v>12</v>
      </c>
      <c r="E12" s="103">
        <v>2.552</v>
      </c>
      <c r="F12" s="104">
        <v>1.8580000000000001</v>
      </c>
      <c r="G12" s="165">
        <v>0.69399999999999995</v>
      </c>
      <c r="H12" s="103" t="s">
        <v>943</v>
      </c>
      <c r="I12" s="103">
        <v>0.73399999999999999</v>
      </c>
      <c r="J12" s="166" t="s">
        <v>944</v>
      </c>
      <c r="K12" s="103" t="s">
        <v>952</v>
      </c>
      <c r="N12"/>
      <c r="O12"/>
      <c r="P12"/>
      <c r="T12"/>
      <c r="U12"/>
    </row>
    <row r="13" spans="1:21" ht="34.5" x14ac:dyDescent="0.25">
      <c r="A13" s="53"/>
      <c r="B13" s="91" t="s">
        <v>30</v>
      </c>
      <c r="C13" s="91" t="s">
        <v>20</v>
      </c>
      <c r="D13" s="91" t="s">
        <v>12</v>
      </c>
      <c r="E13" s="103">
        <v>3.4620000000000002</v>
      </c>
      <c r="F13" s="104">
        <v>2.6459999999999999</v>
      </c>
      <c r="G13" s="91">
        <v>0.81599999999999995</v>
      </c>
      <c r="H13" s="103" t="s">
        <v>943</v>
      </c>
      <c r="I13" s="103">
        <v>0</v>
      </c>
      <c r="J13" s="166" t="s">
        <v>939</v>
      </c>
      <c r="K13" s="103" t="s">
        <v>952</v>
      </c>
      <c r="N13"/>
      <c r="O13"/>
      <c r="P13"/>
      <c r="T13"/>
      <c r="U13"/>
    </row>
    <row r="14" spans="1:21" ht="138" x14ac:dyDescent="0.25">
      <c r="A14" s="53"/>
      <c r="B14" s="91" t="s">
        <v>30</v>
      </c>
      <c r="C14" s="91" t="s">
        <v>32</v>
      </c>
      <c r="D14" s="91" t="s">
        <v>12</v>
      </c>
      <c r="E14" s="103">
        <v>0.441</v>
      </c>
      <c r="F14" s="104">
        <v>2.5999999999999999E-2</v>
      </c>
      <c r="G14" s="165">
        <v>0.41499999999999998</v>
      </c>
      <c r="H14" s="103" t="s">
        <v>943</v>
      </c>
      <c r="I14" s="103">
        <v>2.4460000000000002</v>
      </c>
      <c r="J14" s="166" t="s">
        <v>949</v>
      </c>
      <c r="K14" s="103" t="s">
        <v>952</v>
      </c>
      <c r="N14"/>
      <c r="O14"/>
      <c r="P14"/>
      <c r="T14"/>
      <c r="U14"/>
    </row>
    <row r="15" spans="1:21" ht="92" x14ac:dyDescent="0.25">
      <c r="A15" s="53"/>
      <c r="B15" s="91" t="s">
        <v>30</v>
      </c>
      <c r="C15" s="91" t="s">
        <v>34</v>
      </c>
      <c r="D15" s="91" t="s">
        <v>12</v>
      </c>
      <c r="E15" s="103">
        <v>0.441</v>
      </c>
      <c r="F15" s="166">
        <v>2.5000000000000001E-2</v>
      </c>
      <c r="G15" s="165">
        <v>0.41599999999999998</v>
      </c>
      <c r="H15" s="103" t="s">
        <v>943</v>
      </c>
      <c r="I15" s="103">
        <v>2.5089999999999999</v>
      </c>
      <c r="J15" s="166" t="s">
        <v>950</v>
      </c>
      <c r="K15" s="103" t="s">
        <v>952</v>
      </c>
      <c r="N15"/>
      <c r="O15"/>
      <c r="P15"/>
      <c r="T15"/>
      <c r="U15"/>
    </row>
    <row r="16" spans="1:21" ht="46" x14ac:dyDescent="0.25">
      <c r="A16" s="53"/>
      <c r="B16" s="91" t="s">
        <v>30</v>
      </c>
      <c r="C16" s="91" t="s">
        <v>36</v>
      </c>
      <c r="D16" s="91" t="s">
        <v>12</v>
      </c>
      <c r="E16" s="103">
        <v>3.2629999999999999</v>
      </c>
      <c r="F16" s="166">
        <v>2.46</v>
      </c>
      <c r="G16" s="91">
        <v>0.80300000000000005</v>
      </c>
      <c r="H16" s="103" t="s">
        <v>943</v>
      </c>
      <c r="I16" s="103">
        <v>0</v>
      </c>
      <c r="J16" s="166" t="s">
        <v>940</v>
      </c>
      <c r="K16" s="103" t="s">
        <v>952</v>
      </c>
      <c r="N16"/>
      <c r="O16"/>
      <c r="P16"/>
      <c r="T16"/>
      <c r="U16"/>
    </row>
    <row r="17" spans="1:21" x14ac:dyDescent="0.25">
      <c r="A17" s="53"/>
      <c r="B17" s="91" t="s">
        <v>38</v>
      </c>
      <c r="C17" s="91" t="s">
        <v>39</v>
      </c>
      <c r="D17" s="91" t="s">
        <v>40</v>
      </c>
      <c r="E17" s="103">
        <v>2.831</v>
      </c>
      <c r="F17" s="104">
        <v>2.246</v>
      </c>
      <c r="G17" s="165">
        <v>0.58499999999999996</v>
      </c>
      <c r="H17" s="103" t="s">
        <v>943</v>
      </c>
      <c r="I17" s="103">
        <v>0</v>
      </c>
      <c r="J17" s="95" t="s">
        <v>42</v>
      </c>
      <c r="K17" s="103" t="s">
        <v>952</v>
      </c>
      <c r="N17"/>
      <c r="O17"/>
      <c r="P17"/>
      <c r="T17"/>
      <c r="U17"/>
    </row>
    <row r="18" spans="1:21" ht="80.5" x14ac:dyDescent="0.25">
      <c r="A18" s="53"/>
      <c r="B18" s="91" t="s">
        <v>43</v>
      </c>
      <c r="C18" s="91" t="s">
        <v>44</v>
      </c>
      <c r="D18" s="91" t="s">
        <v>40</v>
      </c>
      <c r="E18" s="160">
        <v>0.79400000000000004</v>
      </c>
      <c r="F18" s="164">
        <v>0.11</v>
      </c>
      <c r="G18" s="167">
        <v>0.68400000000000005</v>
      </c>
      <c r="H18" s="103" t="s">
        <v>943</v>
      </c>
      <c r="I18" s="160">
        <v>2.1360000000000001</v>
      </c>
      <c r="J18" s="95" t="s">
        <v>45</v>
      </c>
      <c r="K18" s="103" t="s">
        <v>952</v>
      </c>
      <c r="N18"/>
      <c r="O18"/>
      <c r="P18"/>
      <c r="T18"/>
      <c r="U18"/>
    </row>
    <row r="19" spans="1:21" ht="57.5" x14ac:dyDescent="0.25">
      <c r="A19" s="53"/>
      <c r="B19" s="91" t="s">
        <v>46</v>
      </c>
      <c r="C19" s="91" t="s">
        <v>39</v>
      </c>
      <c r="D19" s="91" t="s">
        <v>40</v>
      </c>
      <c r="E19" s="159">
        <v>3.6509999999999998</v>
      </c>
      <c r="F19" s="52">
        <v>2.9449999999999998</v>
      </c>
      <c r="G19" s="91">
        <v>0.70599999999999996</v>
      </c>
      <c r="H19" s="51" t="s">
        <v>17</v>
      </c>
      <c r="I19" s="160">
        <v>0</v>
      </c>
      <c r="J19" s="95" t="s">
        <v>47</v>
      </c>
      <c r="K19" s="51" t="s">
        <v>19</v>
      </c>
      <c r="N19"/>
      <c r="O19"/>
      <c r="P19"/>
      <c r="T19"/>
      <c r="U19"/>
    </row>
    <row r="20" spans="1:21" ht="126.5" x14ac:dyDescent="0.25">
      <c r="A20" s="53"/>
      <c r="B20" s="91" t="s">
        <v>46</v>
      </c>
      <c r="C20" s="91" t="s">
        <v>44</v>
      </c>
      <c r="D20" s="91" t="s">
        <v>40</v>
      </c>
      <c r="E20" s="160">
        <v>0.59499999999999997</v>
      </c>
      <c r="F20" s="167">
        <v>0.14499999999999999</v>
      </c>
      <c r="G20" s="164">
        <v>0.45</v>
      </c>
      <c r="H20" s="103" t="s">
        <v>943</v>
      </c>
      <c r="I20" s="160">
        <v>2.754</v>
      </c>
      <c r="J20" s="95" t="s">
        <v>953</v>
      </c>
      <c r="K20" s="103" t="s">
        <v>952</v>
      </c>
      <c r="N20"/>
      <c r="O20"/>
      <c r="P20"/>
      <c r="T20"/>
      <c r="U20"/>
    </row>
    <row r="21" spans="1:21" ht="23" x14ac:dyDescent="0.25">
      <c r="A21" s="53"/>
      <c r="B21" s="91" t="s">
        <v>49</v>
      </c>
      <c r="C21" s="91" t="s">
        <v>20</v>
      </c>
      <c r="D21" s="91" t="s">
        <v>12</v>
      </c>
      <c r="E21" s="103">
        <v>1.792</v>
      </c>
      <c r="F21" s="104">
        <v>1.625</v>
      </c>
      <c r="G21" s="91">
        <v>0.16700000000000001</v>
      </c>
      <c r="H21" s="103" t="s">
        <v>943</v>
      </c>
      <c r="I21" s="103">
        <v>0</v>
      </c>
      <c r="J21" s="166" t="s">
        <v>941</v>
      </c>
      <c r="K21" s="103" t="s">
        <v>952</v>
      </c>
      <c r="N21"/>
      <c r="O21"/>
      <c r="P21"/>
      <c r="T21"/>
      <c r="U21"/>
    </row>
    <row r="22" spans="1:21" ht="80.5" x14ac:dyDescent="0.25">
      <c r="A22" s="53"/>
      <c r="B22" s="91" t="s">
        <v>51</v>
      </c>
      <c r="C22" s="91"/>
      <c r="D22" s="91" t="s">
        <v>40</v>
      </c>
      <c r="E22" s="51">
        <v>12.516</v>
      </c>
      <c r="F22" s="52">
        <v>0</v>
      </c>
      <c r="G22" s="91">
        <v>12.516</v>
      </c>
      <c r="H22" s="103" t="s">
        <v>943</v>
      </c>
      <c r="I22" s="103">
        <v>0</v>
      </c>
      <c r="J22" s="95" t="s">
        <v>52</v>
      </c>
      <c r="K22" s="51" t="s">
        <v>15</v>
      </c>
      <c r="N22" s="135"/>
      <c r="O22"/>
      <c r="P22"/>
      <c r="T22"/>
      <c r="U22"/>
    </row>
    <row r="23" spans="1:21" ht="80.5" x14ac:dyDescent="0.25">
      <c r="A23" s="53"/>
      <c r="B23" s="91" t="s">
        <v>53</v>
      </c>
      <c r="C23" s="91"/>
      <c r="D23" s="91" t="s">
        <v>40</v>
      </c>
      <c r="E23" s="165">
        <v>1.08</v>
      </c>
      <c r="F23" s="52">
        <v>0</v>
      </c>
      <c r="G23" s="165">
        <v>1.08</v>
      </c>
      <c r="H23" s="103" t="s">
        <v>943</v>
      </c>
      <c r="I23" s="103">
        <v>0</v>
      </c>
      <c r="J23" s="95" t="s">
        <v>54</v>
      </c>
      <c r="K23" s="51" t="s">
        <v>952</v>
      </c>
      <c r="N23" s="135"/>
      <c r="O23"/>
      <c r="P23"/>
      <c r="T23"/>
      <c r="U23"/>
    </row>
    <row r="24" spans="1:21" ht="69" x14ac:dyDescent="0.25">
      <c r="A24" s="53"/>
      <c r="B24" s="91" t="s">
        <v>55</v>
      </c>
      <c r="C24" s="91"/>
      <c r="D24" s="91" t="s">
        <v>12</v>
      </c>
      <c r="E24" s="51">
        <v>3.4359999999999999</v>
      </c>
      <c r="F24" s="52">
        <v>2.7189999999999999</v>
      </c>
      <c r="G24" s="91">
        <v>0.71699999999999997</v>
      </c>
      <c r="H24" s="91" t="s">
        <v>17</v>
      </c>
      <c r="I24" s="103">
        <v>0</v>
      </c>
      <c r="J24" s="95" t="s">
        <v>999</v>
      </c>
      <c r="K24" s="51" t="s">
        <v>19</v>
      </c>
      <c r="N24"/>
      <c r="O24"/>
      <c r="P24"/>
      <c r="T24"/>
      <c r="U24"/>
    </row>
    <row r="25" spans="1:21" ht="46" x14ac:dyDescent="0.25">
      <c r="A25" s="53"/>
      <c r="B25" s="91" t="s">
        <v>57</v>
      </c>
      <c r="C25" s="91"/>
      <c r="D25" s="91" t="s">
        <v>12</v>
      </c>
      <c r="E25" s="51">
        <v>3.762</v>
      </c>
      <c r="F25" s="52">
        <v>3.11</v>
      </c>
      <c r="G25" s="91">
        <v>0.65200000000000002</v>
      </c>
      <c r="H25" s="91" t="s">
        <v>17</v>
      </c>
      <c r="I25" s="103">
        <v>0</v>
      </c>
      <c r="J25" s="95" t="s">
        <v>998</v>
      </c>
      <c r="K25" s="51" t="s">
        <v>19</v>
      </c>
      <c r="N25"/>
      <c r="O25"/>
      <c r="P25"/>
      <c r="T25"/>
      <c r="U25" s="1"/>
    </row>
    <row r="26" spans="1:21" ht="23" x14ac:dyDescent="0.25">
      <c r="A26" s="53"/>
      <c r="B26" s="91" t="s">
        <v>59</v>
      </c>
      <c r="C26" s="91" t="s">
        <v>60</v>
      </c>
      <c r="D26" s="91" t="s">
        <v>12</v>
      </c>
      <c r="E26" s="103">
        <v>3.2280000000000002</v>
      </c>
      <c r="F26" s="104">
        <v>2.532</v>
      </c>
      <c r="G26" s="91">
        <v>0.69599999999999995</v>
      </c>
      <c r="H26" s="103" t="s">
        <v>943</v>
      </c>
      <c r="I26" s="103">
        <v>0</v>
      </c>
      <c r="J26" s="95" t="s">
        <v>61</v>
      </c>
      <c r="K26" s="51" t="s">
        <v>952</v>
      </c>
      <c r="N26"/>
      <c r="O26"/>
      <c r="P26"/>
      <c r="T26"/>
      <c r="U26"/>
    </row>
    <row r="27" spans="1:21" ht="92" x14ac:dyDescent="0.25">
      <c r="A27" s="53"/>
      <c r="B27" s="91" t="s">
        <v>59</v>
      </c>
      <c r="C27" s="91" t="s">
        <v>62</v>
      </c>
      <c r="D27" s="91" t="s">
        <v>12</v>
      </c>
      <c r="E27" s="164">
        <v>0.28999999999999998</v>
      </c>
      <c r="F27" s="167">
        <v>1.7999999999999999E-2</v>
      </c>
      <c r="G27" s="164">
        <v>0.27100000000000002</v>
      </c>
      <c r="H27" s="103" t="s">
        <v>943</v>
      </c>
      <c r="I27" s="160">
        <v>2.4769999999999999</v>
      </c>
      <c r="J27" s="95" t="s">
        <v>951</v>
      </c>
      <c r="K27" s="51" t="s">
        <v>952</v>
      </c>
      <c r="N27"/>
      <c r="O27"/>
      <c r="P27"/>
      <c r="T27"/>
      <c r="U27"/>
    </row>
    <row r="28" spans="1:21" x14ac:dyDescent="0.25">
      <c r="A28" s="181" t="s">
        <v>64</v>
      </c>
      <c r="B28" s="181"/>
      <c r="C28" s="181"/>
      <c r="D28" s="181"/>
      <c r="E28" s="181"/>
      <c r="F28" s="181"/>
      <c r="G28" s="181"/>
      <c r="H28" s="181"/>
      <c r="I28" s="181"/>
      <c r="J28" s="181"/>
      <c r="K28" s="181"/>
    </row>
    <row r="29" spans="1:21" x14ac:dyDescent="0.25">
      <c r="A29" s="53"/>
      <c r="B29" s="179" t="s">
        <v>65</v>
      </c>
      <c r="C29" s="180"/>
      <c r="D29" s="51" t="s">
        <v>40</v>
      </c>
      <c r="E29" s="91"/>
      <c r="F29" s="91">
        <v>3.13</v>
      </c>
      <c r="G29" s="91"/>
      <c r="H29" s="51" t="s">
        <v>66</v>
      </c>
      <c r="I29" s="51"/>
      <c r="J29" s="52" t="s">
        <v>899</v>
      </c>
      <c r="K29" s="51" t="s">
        <v>67</v>
      </c>
      <c r="N29" s="134"/>
    </row>
    <row r="30" spans="1:21" x14ac:dyDescent="0.25">
      <c r="A30" s="53"/>
      <c r="B30" s="179" t="s">
        <v>68</v>
      </c>
      <c r="C30" s="180"/>
      <c r="D30" s="51" t="s">
        <v>40</v>
      </c>
      <c r="E30" s="91"/>
      <c r="F30" s="91">
        <v>2.1179999999999999</v>
      </c>
      <c r="G30" s="91"/>
      <c r="H30" s="51" t="s">
        <v>66</v>
      </c>
      <c r="I30" s="51"/>
      <c r="J30" s="52" t="s">
        <v>900</v>
      </c>
      <c r="K30" s="51" t="s">
        <v>67</v>
      </c>
      <c r="N30" s="137"/>
    </row>
    <row r="31" spans="1:21" x14ac:dyDescent="0.25">
      <c r="A31" s="53"/>
      <c r="B31" s="179" t="s">
        <v>69</v>
      </c>
      <c r="C31" s="180"/>
      <c r="D31" s="51" t="s">
        <v>40</v>
      </c>
      <c r="E31" s="91"/>
      <c r="F31" s="91">
        <v>2.8250000000000002</v>
      </c>
      <c r="G31" s="91"/>
      <c r="H31" s="51" t="s">
        <v>66</v>
      </c>
      <c r="I31" s="51"/>
      <c r="J31" s="52" t="s">
        <v>901</v>
      </c>
      <c r="K31" s="51" t="s">
        <v>67</v>
      </c>
      <c r="N31" s="137"/>
    </row>
    <row r="32" spans="1:21" x14ac:dyDescent="0.25">
      <c r="A32" s="53"/>
      <c r="B32" s="179" t="s">
        <v>70</v>
      </c>
      <c r="C32" s="180"/>
      <c r="D32" s="51" t="s">
        <v>40</v>
      </c>
      <c r="E32" s="91"/>
      <c r="F32" s="91">
        <v>3.0990000000000002</v>
      </c>
      <c r="G32" s="91"/>
      <c r="H32" s="51" t="s">
        <v>66</v>
      </c>
      <c r="I32" s="51"/>
      <c r="J32" s="52" t="s">
        <v>902</v>
      </c>
      <c r="K32" s="51" t="s">
        <v>67</v>
      </c>
      <c r="N32" s="137"/>
    </row>
    <row r="33" spans="1:16" x14ac:dyDescent="0.25">
      <c r="A33" s="53"/>
      <c r="B33" s="179" t="s">
        <v>71</v>
      </c>
      <c r="C33" s="180"/>
      <c r="D33" s="51" t="s">
        <v>40</v>
      </c>
      <c r="E33" s="91"/>
      <c r="F33" s="91">
        <v>2.7930000000000001</v>
      </c>
      <c r="G33" s="91"/>
      <c r="H33" s="51" t="s">
        <v>66</v>
      </c>
      <c r="I33" s="51"/>
      <c r="J33" s="52" t="s">
        <v>903</v>
      </c>
      <c r="K33" s="51" t="s">
        <v>67</v>
      </c>
      <c r="N33" s="137"/>
    </row>
    <row r="34" spans="1:16" x14ac:dyDescent="0.25">
      <c r="A34" s="53"/>
      <c r="B34" s="179" t="s">
        <v>72</v>
      </c>
      <c r="C34" s="180"/>
      <c r="D34" s="51" t="s">
        <v>40</v>
      </c>
      <c r="E34" s="91"/>
      <c r="F34" s="91">
        <v>2.7839999999999998</v>
      </c>
      <c r="G34" s="91"/>
      <c r="H34" s="51" t="s">
        <v>66</v>
      </c>
      <c r="I34" s="51"/>
      <c r="J34" s="52" t="s">
        <v>904</v>
      </c>
      <c r="K34" s="51" t="s">
        <v>67</v>
      </c>
      <c r="N34" s="137"/>
    </row>
    <row r="35" spans="1:16" x14ac:dyDescent="0.25">
      <c r="A35" s="53"/>
      <c r="B35" s="179" t="s">
        <v>73</v>
      </c>
      <c r="C35" s="180"/>
      <c r="D35" s="51" t="s">
        <v>40</v>
      </c>
      <c r="E35" s="91"/>
      <c r="F35" s="91">
        <v>3.2250000000000001</v>
      </c>
      <c r="G35" s="91"/>
      <c r="H35" s="51" t="s">
        <v>66</v>
      </c>
      <c r="I35" s="51"/>
      <c r="J35" s="52" t="s">
        <v>901</v>
      </c>
      <c r="K35" s="51" t="s">
        <v>67</v>
      </c>
      <c r="N35" s="137"/>
    </row>
    <row r="36" spans="1:16" x14ac:dyDescent="0.25">
      <c r="A36" s="53"/>
      <c r="B36" s="179" t="s">
        <v>74</v>
      </c>
      <c r="C36" s="180"/>
      <c r="D36" s="51" t="s">
        <v>40</v>
      </c>
      <c r="E36" s="91"/>
      <c r="F36" s="91">
        <v>3.3809999999999998</v>
      </c>
      <c r="G36" s="91"/>
      <c r="H36" s="51" t="s">
        <v>66</v>
      </c>
      <c r="I36" s="51"/>
      <c r="J36" s="52" t="s">
        <v>905</v>
      </c>
      <c r="K36" s="51" t="s">
        <v>67</v>
      </c>
      <c r="N36" s="137"/>
    </row>
    <row r="37" spans="1:16" x14ac:dyDescent="0.25">
      <c r="A37" s="53"/>
      <c r="B37" s="179" t="s">
        <v>75</v>
      </c>
      <c r="C37" s="180"/>
      <c r="D37" s="51" t="s">
        <v>40</v>
      </c>
      <c r="E37" s="91"/>
      <c r="F37" s="91">
        <v>3.0350000000000001</v>
      </c>
      <c r="G37" s="91"/>
      <c r="H37" s="51" t="s">
        <v>66</v>
      </c>
      <c r="I37" s="51"/>
      <c r="J37" s="52" t="s">
        <v>906</v>
      </c>
      <c r="K37" s="51" t="s">
        <v>67</v>
      </c>
      <c r="N37" s="137"/>
    </row>
    <row r="38" spans="1:16" x14ac:dyDescent="0.25">
      <c r="A38" s="53"/>
      <c r="B38" s="179" t="s">
        <v>76</v>
      </c>
      <c r="C38" s="180"/>
      <c r="D38" s="51" t="s">
        <v>40</v>
      </c>
      <c r="E38" s="91"/>
      <c r="F38" s="91">
        <v>3.4319999999999999</v>
      </c>
      <c r="G38" s="91"/>
      <c r="H38" s="51" t="s">
        <v>66</v>
      </c>
      <c r="I38" s="51"/>
      <c r="J38" s="52" t="s">
        <v>907</v>
      </c>
      <c r="K38" s="51" t="s">
        <v>67</v>
      </c>
      <c r="N38" s="137"/>
    </row>
    <row r="39" spans="1:16" x14ac:dyDescent="0.25">
      <c r="A39" s="53"/>
      <c r="B39" s="179" t="s">
        <v>77</v>
      </c>
      <c r="C39" s="180"/>
      <c r="D39" s="51" t="s">
        <v>40</v>
      </c>
      <c r="E39" s="91"/>
      <c r="F39" s="91">
        <v>3.1520000000000001</v>
      </c>
      <c r="G39" s="91"/>
      <c r="H39" s="51" t="s">
        <v>66</v>
      </c>
      <c r="I39" s="51"/>
      <c r="J39" s="52" t="s">
        <v>908</v>
      </c>
      <c r="K39" s="51" t="s">
        <v>67</v>
      </c>
      <c r="N39" s="137"/>
    </row>
    <row r="40" spans="1:16" x14ac:dyDescent="0.25">
      <c r="A40" s="53"/>
      <c r="B40" s="179" t="s">
        <v>78</v>
      </c>
      <c r="C40" s="180"/>
      <c r="D40" s="51" t="s">
        <v>40</v>
      </c>
      <c r="E40" s="91"/>
      <c r="F40" s="91">
        <v>2.911</v>
      </c>
      <c r="G40" s="91"/>
      <c r="H40" s="51" t="s">
        <v>66</v>
      </c>
      <c r="I40" s="51"/>
      <c r="J40" s="52" t="s">
        <v>904</v>
      </c>
      <c r="K40" s="51" t="s">
        <v>79</v>
      </c>
      <c r="M40" s="123">
        <f>64.4*45.2/1000</f>
        <v>2.9108800000000006</v>
      </c>
      <c r="N40" s="137"/>
    </row>
    <row r="41" spans="1:16" x14ac:dyDescent="0.25">
      <c r="A41" s="53"/>
      <c r="B41" s="179" t="s">
        <v>80</v>
      </c>
      <c r="C41" s="180"/>
      <c r="D41" s="51" t="s">
        <v>40</v>
      </c>
      <c r="E41" s="91"/>
      <c r="F41" s="91">
        <v>2.7930000000000001</v>
      </c>
      <c r="G41" s="91"/>
      <c r="H41" s="51" t="s">
        <v>66</v>
      </c>
      <c r="I41" s="51"/>
      <c r="J41" s="52" t="s">
        <v>904</v>
      </c>
      <c r="K41" s="51" t="s">
        <v>79</v>
      </c>
      <c r="M41" s="96"/>
      <c r="N41" s="137"/>
    </row>
    <row r="42" spans="1:16" x14ac:dyDescent="0.25">
      <c r="A42" s="53"/>
      <c r="B42" s="179" t="s">
        <v>81</v>
      </c>
      <c r="C42" s="180"/>
      <c r="D42" s="51" t="s">
        <v>40</v>
      </c>
      <c r="E42" s="91"/>
      <c r="F42" s="91">
        <v>2.9470000000000001</v>
      </c>
      <c r="G42" s="91"/>
      <c r="H42" s="51" t="s">
        <v>66</v>
      </c>
      <c r="I42" s="51"/>
      <c r="J42" s="52" t="s">
        <v>909</v>
      </c>
      <c r="K42" s="51" t="s">
        <v>67</v>
      </c>
      <c r="N42" s="137"/>
    </row>
    <row r="43" spans="1:16" x14ac:dyDescent="0.25">
      <c r="A43" s="53"/>
      <c r="B43" s="179" t="s">
        <v>82</v>
      </c>
      <c r="C43" s="180"/>
      <c r="D43" s="51" t="s">
        <v>40</v>
      </c>
      <c r="E43" s="91"/>
      <c r="F43" s="91">
        <v>2.88</v>
      </c>
      <c r="G43" s="91"/>
      <c r="H43" s="51" t="s">
        <v>66</v>
      </c>
      <c r="I43" s="51"/>
      <c r="J43" s="52" t="s">
        <v>910</v>
      </c>
      <c r="K43" s="51" t="s">
        <v>67</v>
      </c>
      <c r="N43" s="137"/>
    </row>
    <row r="44" spans="1:16" x14ac:dyDescent="0.25">
      <c r="A44" s="53"/>
      <c r="B44" s="179" t="s">
        <v>83</v>
      </c>
      <c r="C44" s="180"/>
      <c r="D44" s="51" t="s">
        <v>40</v>
      </c>
      <c r="E44" s="91"/>
      <c r="F44" s="91">
        <v>2.6880000000000002</v>
      </c>
      <c r="G44" s="91"/>
      <c r="H44" s="51" t="s">
        <v>66</v>
      </c>
      <c r="I44" s="51"/>
      <c r="J44" s="52" t="s">
        <v>911</v>
      </c>
      <c r="K44" s="51" t="s">
        <v>67</v>
      </c>
      <c r="N44" s="137"/>
    </row>
    <row r="45" spans="1:16" x14ac:dyDescent="0.25">
      <c r="A45" s="53"/>
      <c r="B45" s="179" t="s">
        <v>84</v>
      </c>
      <c r="C45" s="180"/>
      <c r="D45" s="51" t="s">
        <v>40</v>
      </c>
      <c r="E45" s="91"/>
      <c r="F45" s="91">
        <v>2.7280000000000002</v>
      </c>
      <c r="G45" s="91"/>
      <c r="H45" s="51" t="s">
        <v>66</v>
      </c>
      <c r="I45" s="51"/>
      <c r="J45" s="52" t="s">
        <v>911</v>
      </c>
      <c r="K45" s="51" t="s">
        <v>67</v>
      </c>
      <c r="N45" s="137"/>
    </row>
    <row r="46" spans="1:16" x14ac:dyDescent="0.25">
      <c r="A46" s="53"/>
      <c r="B46" s="179" t="s">
        <v>85</v>
      </c>
      <c r="C46" s="180"/>
      <c r="D46" s="51" t="s">
        <v>40</v>
      </c>
      <c r="E46" s="91"/>
      <c r="F46" s="91">
        <v>2.5680000000000001</v>
      </c>
      <c r="G46" s="91"/>
      <c r="H46" s="51" t="s">
        <v>66</v>
      </c>
      <c r="I46" s="51"/>
      <c r="J46" s="52" t="s">
        <v>911</v>
      </c>
      <c r="K46" s="51" t="s">
        <v>67</v>
      </c>
      <c r="N46" s="137"/>
    </row>
    <row r="47" spans="1:16" x14ac:dyDescent="0.25">
      <c r="A47" s="53"/>
      <c r="B47" s="179" t="s">
        <v>86</v>
      </c>
      <c r="C47" s="180"/>
      <c r="D47" s="51" t="s">
        <v>40</v>
      </c>
      <c r="E47" s="91"/>
      <c r="F47" s="91">
        <v>2.2989999999999999</v>
      </c>
      <c r="G47" s="91"/>
      <c r="H47" s="51" t="s">
        <v>66</v>
      </c>
      <c r="I47" s="51"/>
      <c r="J47" s="52" t="s">
        <v>912</v>
      </c>
      <c r="K47" s="51" t="s">
        <v>87</v>
      </c>
      <c r="M47" s="96"/>
      <c r="N47" s="138"/>
      <c r="P47" s="96"/>
    </row>
    <row r="48" spans="1:16" x14ac:dyDescent="0.25">
      <c r="A48" s="53"/>
      <c r="B48" s="179" t="s">
        <v>88</v>
      </c>
      <c r="C48" s="180"/>
      <c r="D48" s="51" t="s">
        <v>40</v>
      </c>
      <c r="E48" s="91"/>
      <c r="F48" s="91">
        <v>1.8160000000000001</v>
      </c>
      <c r="G48" s="91"/>
      <c r="H48" s="51" t="s">
        <v>66</v>
      </c>
      <c r="I48" s="51"/>
      <c r="J48" s="52" t="s">
        <v>913</v>
      </c>
      <c r="K48" s="51" t="s">
        <v>67</v>
      </c>
      <c r="N48" s="134"/>
    </row>
    <row r="49" spans="1:14" x14ac:dyDescent="0.25">
      <c r="A49" s="53"/>
      <c r="B49" s="179" t="s">
        <v>89</v>
      </c>
      <c r="C49" s="180"/>
      <c r="D49" s="51" t="s">
        <v>40</v>
      </c>
      <c r="E49" s="91"/>
      <c r="F49" s="91">
        <v>2.02</v>
      </c>
      <c r="G49" s="91"/>
      <c r="H49" s="51" t="s">
        <v>66</v>
      </c>
      <c r="I49" s="51"/>
      <c r="J49" s="52" t="s">
        <v>914</v>
      </c>
      <c r="K49" s="51" t="s">
        <v>67</v>
      </c>
      <c r="N49" s="137"/>
    </row>
    <row r="50" spans="1:14" x14ac:dyDescent="0.25">
      <c r="A50" s="53"/>
      <c r="B50" s="179" t="s">
        <v>90</v>
      </c>
      <c r="C50" s="180"/>
      <c r="D50" s="51" t="s">
        <v>40</v>
      </c>
      <c r="E50" s="91"/>
      <c r="F50" s="91">
        <v>0.95199999999999996</v>
      </c>
      <c r="G50" s="91"/>
      <c r="H50" s="51" t="s">
        <v>66</v>
      </c>
      <c r="I50" s="51"/>
      <c r="J50" s="52" t="s">
        <v>915</v>
      </c>
      <c r="K50" s="51" t="s">
        <v>67</v>
      </c>
      <c r="N50" s="134"/>
    </row>
    <row r="51" spans="1:14" x14ac:dyDescent="0.25">
      <c r="A51" s="53"/>
      <c r="B51" s="179" t="s">
        <v>91</v>
      </c>
      <c r="C51" s="180"/>
      <c r="D51" s="51" t="s">
        <v>40</v>
      </c>
      <c r="E51" s="91"/>
      <c r="F51" s="91">
        <v>1.0349999999999999</v>
      </c>
      <c r="G51" s="91"/>
      <c r="H51" s="51" t="s">
        <v>66</v>
      </c>
      <c r="I51" s="51"/>
      <c r="J51" s="52" t="s">
        <v>916</v>
      </c>
      <c r="K51" s="51" t="s">
        <v>67</v>
      </c>
      <c r="N51" s="137"/>
    </row>
    <row r="52" spans="1:14" ht="25.5" customHeight="1" x14ac:dyDescent="0.25">
      <c r="A52" s="53"/>
      <c r="B52" s="176" t="s">
        <v>92</v>
      </c>
      <c r="C52" s="177"/>
      <c r="D52" s="51" t="s">
        <v>40</v>
      </c>
      <c r="E52" s="91"/>
      <c r="F52" s="91">
        <v>2.0179999999999998</v>
      </c>
      <c r="G52" s="91"/>
      <c r="H52" s="51" t="s">
        <v>66</v>
      </c>
      <c r="I52" s="51"/>
      <c r="J52" s="52" t="s">
        <v>917</v>
      </c>
      <c r="K52" s="51" t="s">
        <v>67</v>
      </c>
      <c r="N52" s="134"/>
    </row>
    <row r="53" spans="1:14" ht="103.5" x14ac:dyDescent="0.25">
      <c r="A53" s="53"/>
      <c r="B53" s="179" t="s">
        <v>93</v>
      </c>
      <c r="C53" s="180"/>
      <c r="D53" s="51" t="s">
        <v>94</v>
      </c>
      <c r="E53" s="91">
        <f>G53+F53</f>
        <v>2.1339999999999999</v>
      </c>
      <c r="F53" s="91">
        <v>1.7789999999999999</v>
      </c>
      <c r="G53" s="91">
        <v>0.35499999999999998</v>
      </c>
      <c r="H53" s="51" t="s">
        <v>95</v>
      </c>
      <c r="I53" s="103">
        <v>0</v>
      </c>
      <c r="J53" s="52" t="s">
        <v>96</v>
      </c>
      <c r="K53" s="51" t="s">
        <v>87</v>
      </c>
      <c r="M53" s="96"/>
      <c r="N53" s="137"/>
    </row>
    <row r="54" spans="1:14" ht="115" x14ac:dyDescent="0.25">
      <c r="A54" s="53"/>
      <c r="B54" s="176" t="s">
        <v>93</v>
      </c>
      <c r="C54" s="177"/>
      <c r="D54" s="51" t="s">
        <v>97</v>
      </c>
      <c r="E54" s="91">
        <f>F54+G54</f>
        <v>67.28</v>
      </c>
      <c r="F54" s="91">
        <v>56.2</v>
      </c>
      <c r="G54" s="91">
        <v>11.08</v>
      </c>
      <c r="H54" s="51" t="s">
        <v>98</v>
      </c>
      <c r="I54" s="103">
        <v>0</v>
      </c>
      <c r="J54" s="26" t="s">
        <v>99</v>
      </c>
      <c r="K54" s="51" t="s">
        <v>87</v>
      </c>
      <c r="M54" s="96"/>
    </row>
    <row r="55" spans="1:14" x14ac:dyDescent="0.25">
      <c r="A55" s="53"/>
      <c r="B55" s="179" t="s">
        <v>100</v>
      </c>
      <c r="C55" s="180"/>
      <c r="D55" s="51" t="s">
        <v>12</v>
      </c>
      <c r="E55" s="91">
        <v>1.7250000000000001</v>
      </c>
      <c r="F55" s="91">
        <v>1.53</v>
      </c>
      <c r="G55" s="91">
        <v>0.19500000000000001</v>
      </c>
      <c r="H55" s="51" t="s">
        <v>101</v>
      </c>
      <c r="I55" s="103">
        <v>0</v>
      </c>
      <c r="J55" s="52"/>
      <c r="K55" s="51" t="s">
        <v>67</v>
      </c>
    </row>
    <row r="56" spans="1:14" ht="46" x14ac:dyDescent="0.25">
      <c r="A56" s="53"/>
      <c r="B56" s="179" t="s">
        <v>102</v>
      </c>
      <c r="C56" s="180"/>
      <c r="D56" s="51" t="s">
        <v>94</v>
      </c>
      <c r="E56" s="91">
        <v>0.39800000000000002</v>
      </c>
      <c r="F56" s="91">
        <v>0</v>
      </c>
      <c r="G56" s="91">
        <v>0.39800000000000002</v>
      </c>
      <c r="H56" s="51" t="s">
        <v>103</v>
      </c>
      <c r="I56" s="103">
        <v>1.7789999999999999</v>
      </c>
      <c r="J56" s="52" t="s">
        <v>920</v>
      </c>
      <c r="K56" s="51" t="s">
        <v>922</v>
      </c>
    </row>
    <row r="57" spans="1:14" ht="46" x14ac:dyDescent="0.25">
      <c r="A57" s="53"/>
      <c r="B57" s="179" t="s">
        <v>105</v>
      </c>
      <c r="C57" s="180"/>
      <c r="D57" s="51" t="s">
        <v>94</v>
      </c>
      <c r="E57" s="91">
        <v>1.0389999999999999</v>
      </c>
      <c r="F57" s="91">
        <v>0</v>
      </c>
      <c r="G57" s="91">
        <v>1.0389999999999999</v>
      </c>
      <c r="H57" s="51" t="s">
        <v>106</v>
      </c>
      <c r="I57" s="103">
        <v>1.7789999999999999</v>
      </c>
      <c r="J57" s="52" t="s">
        <v>920</v>
      </c>
      <c r="K57" s="51" t="s">
        <v>922</v>
      </c>
    </row>
    <row r="58" spans="1:14" ht="46" x14ac:dyDescent="0.25">
      <c r="A58" s="53"/>
      <c r="B58" s="176" t="s">
        <v>108</v>
      </c>
      <c r="C58" s="177"/>
      <c r="D58" s="51" t="s">
        <v>94</v>
      </c>
      <c r="E58" s="91">
        <v>0.46100000000000002</v>
      </c>
      <c r="F58" s="91">
        <v>0</v>
      </c>
      <c r="G58" s="91">
        <v>0.46100000000000002</v>
      </c>
      <c r="H58" s="51" t="s">
        <v>106</v>
      </c>
      <c r="I58" s="103">
        <v>1.7789999999999999</v>
      </c>
      <c r="J58" s="52" t="s">
        <v>920</v>
      </c>
      <c r="K58" s="51" t="s">
        <v>922</v>
      </c>
    </row>
    <row r="59" spans="1:14" ht="46" x14ac:dyDescent="0.25">
      <c r="A59" s="53"/>
      <c r="B59" s="179" t="s">
        <v>109</v>
      </c>
      <c r="C59" s="180"/>
      <c r="D59" s="51" t="s">
        <v>94</v>
      </c>
      <c r="E59" s="91">
        <v>0.85899999999999999</v>
      </c>
      <c r="F59" s="91">
        <v>0</v>
      </c>
      <c r="G59" s="91">
        <v>0.85899999999999999</v>
      </c>
      <c r="H59" s="51" t="s">
        <v>106</v>
      </c>
      <c r="I59" s="103">
        <v>1.7789999999999999</v>
      </c>
      <c r="J59" s="52" t="s">
        <v>920</v>
      </c>
      <c r="K59" s="51" t="s">
        <v>922</v>
      </c>
    </row>
    <row r="60" spans="1:14" ht="69" x14ac:dyDescent="0.25">
      <c r="A60" s="53"/>
      <c r="B60" s="179" t="s">
        <v>110</v>
      </c>
      <c r="C60" s="180"/>
      <c r="D60" s="51" t="s">
        <v>94</v>
      </c>
      <c r="E60" s="91">
        <v>0.72299999999999998</v>
      </c>
      <c r="F60" s="91">
        <v>0</v>
      </c>
      <c r="G60" s="91">
        <v>0.72299999999999998</v>
      </c>
      <c r="H60" s="51" t="s">
        <v>106</v>
      </c>
      <c r="I60" s="103">
        <v>1.7789999999999999</v>
      </c>
      <c r="J60" s="52" t="s">
        <v>921</v>
      </c>
      <c r="K60" s="51" t="s">
        <v>107</v>
      </c>
    </row>
    <row r="61" spans="1:14" ht="138" x14ac:dyDescent="0.25">
      <c r="A61" s="53" t="s">
        <v>112</v>
      </c>
      <c r="B61" s="179" t="s">
        <v>113</v>
      </c>
      <c r="C61" s="180"/>
      <c r="D61" s="51" t="s">
        <v>114</v>
      </c>
      <c r="E61" s="91">
        <v>6.2E-2</v>
      </c>
      <c r="F61" s="91">
        <v>8.9999999999999993E-3</v>
      </c>
      <c r="G61" s="91">
        <v>5.2999999999999999E-2</v>
      </c>
      <c r="H61" s="51" t="s">
        <v>115</v>
      </c>
      <c r="I61" s="103">
        <v>1.833</v>
      </c>
      <c r="J61" s="52" t="s">
        <v>116</v>
      </c>
      <c r="K61" s="51" t="s">
        <v>117</v>
      </c>
    </row>
    <row r="62" spans="1:14" ht="92" x14ac:dyDescent="0.25">
      <c r="A62" s="53"/>
      <c r="B62" s="179" t="s">
        <v>118</v>
      </c>
      <c r="C62" s="180"/>
      <c r="D62" s="51" t="s">
        <v>114</v>
      </c>
      <c r="E62" s="91">
        <v>5.3999999999999999E-2</v>
      </c>
      <c r="F62" s="91">
        <v>8.9999999999999993E-3</v>
      </c>
      <c r="G62" s="91">
        <v>4.4999999999999998E-2</v>
      </c>
      <c r="H62" s="51" t="s">
        <v>115</v>
      </c>
      <c r="I62" s="103">
        <v>1.833</v>
      </c>
      <c r="J62" s="52" t="s">
        <v>119</v>
      </c>
      <c r="K62" s="51" t="s">
        <v>117</v>
      </c>
    </row>
    <row r="63" spans="1:14" ht="103.5" x14ac:dyDescent="0.25">
      <c r="A63" s="53"/>
      <c r="B63" s="179" t="s">
        <v>120</v>
      </c>
      <c r="C63" s="180"/>
      <c r="D63" s="51" t="s">
        <v>114</v>
      </c>
      <c r="E63" s="91">
        <v>3.5000000000000003E-2</v>
      </c>
      <c r="F63" s="91">
        <v>6.0000000000000001E-3</v>
      </c>
      <c r="G63" s="91">
        <v>2.9000000000000001E-2</v>
      </c>
      <c r="H63" s="51" t="s">
        <v>115</v>
      </c>
      <c r="I63" s="103">
        <v>1.833</v>
      </c>
      <c r="J63" s="52" t="s">
        <v>121</v>
      </c>
      <c r="K63" s="51" t="s">
        <v>117</v>
      </c>
    </row>
    <row r="64" spans="1:14" ht="103.5" x14ac:dyDescent="0.25">
      <c r="A64" s="53"/>
      <c r="B64" s="179" t="s">
        <v>122</v>
      </c>
      <c r="C64" s="180"/>
      <c r="D64" s="51" t="s">
        <v>114</v>
      </c>
      <c r="E64" s="91">
        <v>0.55600000000000005</v>
      </c>
      <c r="F64" s="91">
        <v>6.0000000000000001E-3</v>
      </c>
      <c r="G64" s="91">
        <v>0.55000000000000004</v>
      </c>
      <c r="H64" s="51" t="s">
        <v>115</v>
      </c>
      <c r="I64" s="103">
        <v>1.833</v>
      </c>
      <c r="J64" s="52" t="s">
        <v>123</v>
      </c>
      <c r="K64" s="51" t="s">
        <v>117</v>
      </c>
    </row>
    <row r="65" spans="1:16" ht="92" x14ac:dyDescent="0.25">
      <c r="A65" s="53"/>
      <c r="B65" s="179" t="s">
        <v>124</v>
      </c>
      <c r="C65" s="180"/>
      <c r="D65" s="51" t="s">
        <v>114</v>
      </c>
      <c r="E65" s="91">
        <v>7.6999999999999999E-2</v>
      </c>
      <c r="F65" s="91">
        <v>8.9999999999999993E-3</v>
      </c>
      <c r="G65" s="91">
        <v>6.8000000000000005E-2</v>
      </c>
      <c r="H65" s="51" t="s">
        <v>115</v>
      </c>
      <c r="I65" s="103">
        <v>1.833</v>
      </c>
      <c r="J65" s="52" t="s">
        <v>125</v>
      </c>
      <c r="K65" s="51" t="s">
        <v>117</v>
      </c>
    </row>
    <row r="66" spans="1:16" x14ac:dyDescent="0.25">
      <c r="A66" s="181" t="s">
        <v>126</v>
      </c>
      <c r="B66" s="181"/>
      <c r="C66" s="181"/>
      <c r="D66" s="181"/>
      <c r="E66" s="181"/>
      <c r="F66" s="181"/>
      <c r="G66" s="181"/>
      <c r="H66" s="181"/>
      <c r="I66" s="181"/>
      <c r="J66" s="181"/>
      <c r="K66" s="181"/>
      <c r="N66" s="135"/>
    </row>
    <row r="67" spans="1:16" ht="103.5" x14ac:dyDescent="0.25">
      <c r="A67" s="53"/>
      <c r="B67" s="92" t="s">
        <v>127</v>
      </c>
      <c r="C67" s="93"/>
      <c r="D67" s="51"/>
      <c r="E67" s="51" t="s">
        <v>128</v>
      </c>
      <c r="F67" s="51" t="s">
        <v>129</v>
      </c>
      <c r="G67" s="164">
        <v>4.8000000000000001E-2</v>
      </c>
      <c r="H67" s="52" t="s">
        <v>130</v>
      </c>
      <c r="I67" s="52"/>
      <c r="J67" s="52" t="s">
        <v>131</v>
      </c>
      <c r="K67" s="163">
        <v>45658</v>
      </c>
      <c r="P67" s="28"/>
    </row>
    <row r="68" spans="1:16" ht="57.5" x14ac:dyDescent="0.25">
      <c r="A68" s="53"/>
      <c r="B68" s="92" t="s">
        <v>132</v>
      </c>
      <c r="C68" s="93"/>
      <c r="D68" s="51" t="s">
        <v>133</v>
      </c>
      <c r="E68" s="164">
        <f>F68+G68</f>
        <v>0.497</v>
      </c>
      <c r="F68" s="164">
        <v>0.41399999999999998</v>
      </c>
      <c r="G68" s="164">
        <v>8.3000000000000004E-2</v>
      </c>
      <c r="H68" s="52" t="s">
        <v>130</v>
      </c>
      <c r="I68" s="52"/>
      <c r="J68" s="104" t="s">
        <v>934</v>
      </c>
      <c r="K68" s="163">
        <v>45658</v>
      </c>
      <c r="N68" s="134"/>
    </row>
    <row r="69" spans="1:16" ht="80.5" x14ac:dyDescent="0.25">
      <c r="A69" s="53"/>
      <c r="B69" s="92" t="s">
        <v>135</v>
      </c>
      <c r="C69" s="93"/>
      <c r="D69" s="51" t="s">
        <v>133</v>
      </c>
      <c r="E69" s="164">
        <f>F69+G69</f>
        <v>0.26800000000000002</v>
      </c>
      <c r="F69" s="164">
        <v>0.22</v>
      </c>
      <c r="G69" s="164">
        <v>4.8000000000000001E-2</v>
      </c>
      <c r="H69" s="52" t="s">
        <v>130</v>
      </c>
      <c r="I69" s="52"/>
      <c r="J69" s="104" t="s">
        <v>935</v>
      </c>
      <c r="K69" s="163">
        <v>45658</v>
      </c>
      <c r="N69" s="134"/>
    </row>
    <row r="70" spans="1:16" ht="46" x14ac:dyDescent="0.25">
      <c r="A70" s="53"/>
      <c r="B70" s="92" t="s">
        <v>137</v>
      </c>
      <c r="C70" s="93"/>
      <c r="D70" s="51" t="s">
        <v>133</v>
      </c>
      <c r="E70" s="51">
        <v>0</v>
      </c>
      <c r="F70" s="51">
        <v>0</v>
      </c>
      <c r="G70" s="51">
        <v>0</v>
      </c>
      <c r="H70" s="52" t="s">
        <v>130</v>
      </c>
      <c r="I70" s="52"/>
      <c r="J70" s="52" t="s">
        <v>138</v>
      </c>
      <c r="K70" s="51" t="s">
        <v>87</v>
      </c>
    </row>
    <row r="71" spans="1:16" ht="46" x14ac:dyDescent="0.25">
      <c r="A71" s="53"/>
      <c r="B71" s="92" t="s">
        <v>139</v>
      </c>
      <c r="C71" s="93"/>
      <c r="D71" s="51" t="s">
        <v>133</v>
      </c>
      <c r="E71" s="51">
        <v>0</v>
      </c>
      <c r="F71" s="51">
        <v>0</v>
      </c>
      <c r="G71" s="51">
        <v>0</v>
      </c>
      <c r="H71" s="52" t="s">
        <v>130</v>
      </c>
      <c r="I71" s="52"/>
      <c r="J71" s="52" t="s">
        <v>140</v>
      </c>
      <c r="K71" s="51" t="s">
        <v>87</v>
      </c>
    </row>
    <row r="72" spans="1:16" ht="46" x14ac:dyDescent="0.25">
      <c r="A72" s="53"/>
      <c r="B72" s="92" t="s">
        <v>141</v>
      </c>
      <c r="C72" s="93"/>
      <c r="D72" s="51" t="s">
        <v>133</v>
      </c>
      <c r="E72" s="51">
        <v>0</v>
      </c>
      <c r="F72" s="51">
        <v>0</v>
      </c>
      <c r="G72" s="51">
        <v>0</v>
      </c>
      <c r="H72" s="52" t="s">
        <v>130</v>
      </c>
      <c r="I72" s="52"/>
      <c r="J72" s="52" t="s">
        <v>142</v>
      </c>
      <c r="K72" s="51" t="s">
        <v>87</v>
      </c>
    </row>
    <row r="73" spans="1:16" ht="103.5" x14ac:dyDescent="0.25">
      <c r="A73" s="53"/>
      <c r="B73" s="92" t="s">
        <v>143</v>
      </c>
      <c r="C73" s="93"/>
      <c r="D73" s="51" t="s">
        <v>133</v>
      </c>
      <c r="E73" s="51">
        <f>F73+G73</f>
        <v>7.0999999999999994E-2</v>
      </c>
      <c r="F73" s="51">
        <v>0</v>
      </c>
      <c r="G73" s="51">
        <v>7.0999999999999994E-2</v>
      </c>
      <c r="H73" s="52" t="s">
        <v>130</v>
      </c>
      <c r="I73" s="52"/>
      <c r="J73" s="52" t="s">
        <v>144</v>
      </c>
      <c r="K73" s="51" t="s">
        <v>87</v>
      </c>
    </row>
    <row r="74" spans="1:16" x14ac:dyDescent="0.25">
      <c r="A74" s="178" t="s">
        <v>145</v>
      </c>
      <c r="B74" s="178"/>
      <c r="C74" s="178"/>
      <c r="D74" s="178"/>
      <c r="E74" s="178"/>
      <c r="F74" s="178"/>
      <c r="G74" s="178"/>
      <c r="H74" s="178"/>
      <c r="I74" s="178"/>
      <c r="J74" s="178"/>
      <c r="K74" s="178"/>
    </row>
    <row r="75" spans="1:16" ht="92.25" customHeight="1" x14ac:dyDescent="0.25">
      <c r="A75" s="53"/>
      <c r="B75" s="176" t="s">
        <v>146</v>
      </c>
      <c r="C75" s="177"/>
      <c r="D75" s="51" t="s">
        <v>97</v>
      </c>
      <c r="E75" s="105">
        <v>38.43</v>
      </c>
      <c r="F75" s="106">
        <v>31.95</v>
      </c>
      <c r="G75" s="103">
        <v>6.48</v>
      </c>
      <c r="H75" s="104" t="s">
        <v>147</v>
      </c>
      <c r="I75" s="104"/>
      <c r="J75" s="26" t="s">
        <v>148</v>
      </c>
      <c r="K75" s="163">
        <v>45658</v>
      </c>
    </row>
    <row r="76" spans="1:16" ht="34.5" x14ac:dyDescent="0.25">
      <c r="A76" s="53"/>
      <c r="B76" s="176" t="s">
        <v>149</v>
      </c>
      <c r="C76" s="177"/>
      <c r="D76" s="51" t="s">
        <v>97</v>
      </c>
      <c r="E76" s="103">
        <v>11.3</v>
      </c>
      <c r="F76" s="103">
        <v>9.3000000000000007</v>
      </c>
      <c r="G76" s="103">
        <v>2</v>
      </c>
      <c r="H76" s="104" t="s">
        <v>150</v>
      </c>
      <c r="I76" s="104"/>
      <c r="J76" s="52" t="s">
        <v>151</v>
      </c>
      <c r="K76" s="163">
        <v>45658</v>
      </c>
    </row>
    <row r="77" spans="1:16" x14ac:dyDescent="0.25">
      <c r="A77" s="53" t="s">
        <v>153</v>
      </c>
      <c r="B77" s="169"/>
      <c r="C77" s="53"/>
      <c r="D77" s="53"/>
      <c r="E77" s="53"/>
      <c r="F77" s="53"/>
      <c r="G77" s="53"/>
      <c r="H77" s="53"/>
      <c r="I77" s="53"/>
      <c r="J77" s="53"/>
      <c r="K77" s="53"/>
    </row>
    <row r="78" spans="1:16" ht="69" x14ac:dyDescent="0.25">
      <c r="A78" s="51" t="s">
        <v>154</v>
      </c>
      <c r="B78" s="52" t="s">
        <v>155</v>
      </c>
      <c r="C78" s="52" t="s">
        <v>156</v>
      </c>
      <c r="D78" s="52" t="s">
        <v>157</v>
      </c>
      <c r="E78" s="165">
        <v>0.191</v>
      </c>
      <c r="F78" s="165">
        <v>0.1431</v>
      </c>
      <c r="G78" s="165">
        <v>4.8000000000000001E-2</v>
      </c>
      <c r="H78" s="106" t="s">
        <v>956</v>
      </c>
      <c r="I78" s="51"/>
      <c r="J78" s="104" t="s">
        <v>957</v>
      </c>
      <c r="K78" s="103" t="s">
        <v>952</v>
      </c>
      <c r="M78" s="134"/>
      <c r="N78" s="135"/>
      <c r="O78" s="134"/>
      <c r="P78" s="134"/>
    </row>
    <row r="79" spans="1:16" ht="23" x14ac:dyDescent="0.25">
      <c r="A79" s="51"/>
      <c r="B79" s="52" t="s">
        <v>10</v>
      </c>
      <c r="C79" s="52" t="s">
        <v>160</v>
      </c>
      <c r="D79" s="52" t="s">
        <v>157</v>
      </c>
      <c r="E79" s="166" t="s">
        <v>955</v>
      </c>
      <c r="F79" s="166" t="s">
        <v>955</v>
      </c>
      <c r="G79" s="166" t="s">
        <v>955</v>
      </c>
      <c r="H79" s="103"/>
      <c r="I79" s="51"/>
      <c r="J79" s="104" t="s">
        <v>960</v>
      </c>
      <c r="K79" s="103" t="s">
        <v>952</v>
      </c>
      <c r="N79" s="135"/>
    </row>
    <row r="80" spans="1:16" ht="81.5" x14ac:dyDescent="0.35">
      <c r="A80" s="51"/>
      <c r="B80" s="52" t="s">
        <v>10</v>
      </c>
      <c r="C80" s="52" t="s">
        <v>162</v>
      </c>
      <c r="D80" s="52" t="s">
        <v>157</v>
      </c>
      <c r="E80" s="166">
        <v>0.19500000000000001</v>
      </c>
      <c r="F80" s="166">
        <v>0.14899999999999999</v>
      </c>
      <c r="G80" s="166">
        <v>4.5999999999999999E-2</v>
      </c>
      <c r="H80" s="104" t="s">
        <v>956</v>
      </c>
      <c r="I80" s="51"/>
      <c r="J80" s="104" t="s">
        <v>961</v>
      </c>
      <c r="K80" s="103" t="s">
        <v>952</v>
      </c>
      <c r="L80" s="170"/>
      <c r="N80" s="135"/>
    </row>
    <row r="81" spans="1:14" ht="23" x14ac:dyDescent="0.25">
      <c r="A81" s="51"/>
      <c r="B81" s="52" t="s">
        <v>10</v>
      </c>
      <c r="C81" s="52" t="s">
        <v>164</v>
      </c>
      <c r="D81" s="52" t="s">
        <v>157</v>
      </c>
      <c r="E81" s="166" t="s">
        <v>955</v>
      </c>
      <c r="F81" s="166" t="s">
        <v>955</v>
      </c>
      <c r="G81" s="166" t="s">
        <v>955</v>
      </c>
      <c r="H81" s="103"/>
      <c r="I81" s="51"/>
      <c r="J81" s="104" t="s">
        <v>960</v>
      </c>
      <c r="K81" s="103" t="s">
        <v>952</v>
      </c>
      <c r="N81" s="135"/>
    </row>
    <row r="82" spans="1:14" ht="23" x14ac:dyDescent="0.25">
      <c r="A82" s="51"/>
      <c r="B82" s="52" t="s">
        <v>10</v>
      </c>
      <c r="C82" s="52" t="s">
        <v>166</v>
      </c>
      <c r="D82" s="52" t="s">
        <v>157</v>
      </c>
      <c r="E82" s="166" t="s">
        <v>955</v>
      </c>
      <c r="F82" s="166" t="s">
        <v>955</v>
      </c>
      <c r="G82" s="166" t="s">
        <v>955</v>
      </c>
      <c r="H82" s="103"/>
      <c r="I82" s="51"/>
      <c r="J82" s="104" t="s">
        <v>960</v>
      </c>
      <c r="K82" s="103" t="s">
        <v>952</v>
      </c>
      <c r="N82" s="135"/>
    </row>
    <row r="83" spans="1:14" ht="69" x14ac:dyDescent="0.25">
      <c r="A83" s="51"/>
      <c r="B83" s="52" t="s">
        <v>10</v>
      </c>
      <c r="C83" s="52" t="s">
        <v>958</v>
      </c>
      <c r="D83" s="52" t="s">
        <v>157</v>
      </c>
      <c r="E83" s="171">
        <v>0.1827</v>
      </c>
      <c r="F83" s="171">
        <v>0.13769999999999999</v>
      </c>
      <c r="G83" s="171">
        <v>4.4999999999999998E-2</v>
      </c>
      <c r="H83" s="104" t="s">
        <v>956</v>
      </c>
      <c r="I83" s="51"/>
      <c r="J83" s="104" t="s">
        <v>959</v>
      </c>
      <c r="K83" s="103" t="s">
        <v>952</v>
      </c>
      <c r="N83" s="135"/>
    </row>
    <row r="84" spans="1:14" ht="23" x14ac:dyDescent="0.25">
      <c r="A84" s="51"/>
      <c r="B84" s="52" t="s">
        <v>30</v>
      </c>
      <c r="C84" s="52" t="s">
        <v>160</v>
      </c>
      <c r="D84" s="52" t="s">
        <v>157</v>
      </c>
      <c r="E84" s="166" t="s">
        <v>955</v>
      </c>
      <c r="F84" s="166" t="s">
        <v>955</v>
      </c>
      <c r="G84" s="166" t="s">
        <v>955</v>
      </c>
      <c r="H84" s="103"/>
      <c r="I84" s="51"/>
      <c r="J84" s="104" t="s">
        <v>960</v>
      </c>
      <c r="K84" s="103" t="s">
        <v>952</v>
      </c>
    </row>
    <row r="85" spans="1:14" ht="80.5" x14ac:dyDescent="0.25">
      <c r="A85" s="51"/>
      <c r="B85" s="52" t="s">
        <v>30</v>
      </c>
      <c r="C85" s="52" t="s">
        <v>162</v>
      </c>
      <c r="D85" s="52" t="s">
        <v>157</v>
      </c>
      <c r="E85" s="91">
        <v>0.18</v>
      </c>
      <c r="F85" s="91">
        <v>0.13600000000000001</v>
      </c>
      <c r="G85" s="91">
        <v>4.2999999999999997E-2</v>
      </c>
      <c r="H85" s="51" t="s">
        <v>158</v>
      </c>
      <c r="I85" s="51"/>
      <c r="J85" s="52" t="s">
        <v>962</v>
      </c>
      <c r="K85" s="51" t="s">
        <v>79</v>
      </c>
    </row>
    <row r="86" spans="1:14" ht="23" x14ac:dyDescent="0.25">
      <c r="A86" s="51"/>
      <c r="B86" s="52" t="s">
        <v>30</v>
      </c>
      <c r="C86" s="52" t="s">
        <v>164</v>
      </c>
      <c r="D86" s="52" t="s">
        <v>157</v>
      </c>
      <c r="E86" s="166" t="s">
        <v>955</v>
      </c>
      <c r="F86" s="166" t="s">
        <v>955</v>
      </c>
      <c r="G86" s="166" t="s">
        <v>955</v>
      </c>
      <c r="H86" s="103"/>
      <c r="I86" s="51"/>
      <c r="J86" s="104" t="s">
        <v>960</v>
      </c>
      <c r="K86" s="103" t="s">
        <v>952</v>
      </c>
    </row>
    <row r="87" spans="1:14" ht="23" x14ac:dyDescent="0.25">
      <c r="A87" s="51"/>
      <c r="B87" s="52" t="s">
        <v>30</v>
      </c>
      <c r="C87" s="52" t="s">
        <v>166</v>
      </c>
      <c r="D87" s="52" t="s">
        <v>157</v>
      </c>
      <c r="E87" s="166" t="s">
        <v>955</v>
      </c>
      <c r="F87" s="166" t="s">
        <v>955</v>
      </c>
      <c r="G87" s="166" t="s">
        <v>955</v>
      </c>
      <c r="H87" s="103"/>
      <c r="I87" s="51"/>
      <c r="J87" s="104" t="s">
        <v>960</v>
      </c>
      <c r="K87" s="103" t="s">
        <v>952</v>
      </c>
    </row>
    <row r="88" spans="1:14" ht="23" x14ac:dyDescent="0.25">
      <c r="A88" s="51"/>
      <c r="B88" s="52" t="s">
        <v>49</v>
      </c>
      <c r="C88" s="52" t="s">
        <v>160</v>
      </c>
      <c r="D88" s="52" t="s">
        <v>157</v>
      </c>
      <c r="E88" s="166" t="s">
        <v>955</v>
      </c>
      <c r="F88" s="166" t="s">
        <v>955</v>
      </c>
      <c r="G88" s="166" t="s">
        <v>955</v>
      </c>
      <c r="H88" s="103"/>
      <c r="I88" s="51"/>
      <c r="J88" s="104" t="s">
        <v>960</v>
      </c>
      <c r="K88" s="103" t="s">
        <v>952</v>
      </c>
    </row>
    <row r="89" spans="1:14" ht="69" x14ac:dyDescent="0.25">
      <c r="A89" s="51"/>
      <c r="B89" s="52" t="s">
        <v>49</v>
      </c>
      <c r="C89" s="52" t="s">
        <v>162</v>
      </c>
      <c r="D89" s="52" t="s">
        <v>157</v>
      </c>
      <c r="E89" s="166">
        <v>0.18140000000000001</v>
      </c>
      <c r="F89" s="166">
        <v>0.16440000000000002</v>
      </c>
      <c r="G89" s="166">
        <v>1.6899999999999998E-2</v>
      </c>
      <c r="H89" s="103" t="s">
        <v>956</v>
      </c>
      <c r="I89" s="51"/>
      <c r="J89" s="104" t="s">
        <v>963</v>
      </c>
      <c r="K89" s="103" t="s">
        <v>952</v>
      </c>
      <c r="N89" s="135"/>
    </row>
    <row r="90" spans="1:14" ht="23" x14ac:dyDescent="0.25">
      <c r="A90" s="51"/>
      <c r="B90" s="52" t="s">
        <v>177</v>
      </c>
      <c r="C90" s="52" t="s">
        <v>160</v>
      </c>
      <c r="D90" s="52" t="s">
        <v>157</v>
      </c>
      <c r="E90" s="166" t="s">
        <v>955</v>
      </c>
      <c r="F90" s="166" t="s">
        <v>955</v>
      </c>
      <c r="G90" s="166" t="s">
        <v>955</v>
      </c>
      <c r="H90" s="103"/>
      <c r="I90" s="51"/>
      <c r="J90" s="104" t="s">
        <v>960</v>
      </c>
      <c r="K90" s="103" t="s">
        <v>952</v>
      </c>
    </row>
    <row r="91" spans="1:14" ht="83.65" customHeight="1" x14ac:dyDescent="0.25">
      <c r="A91" s="51"/>
      <c r="B91" s="52" t="s">
        <v>177</v>
      </c>
      <c r="C91" s="52" t="s">
        <v>162</v>
      </c>
      <c r="D91" s="52" t="s">
        <v>157</v>
      </c>
      <c r="E91" s="166">
        <v>0.20169999999999999</v>
      </c>
      <c r="F91" s="166">
        <v>0.16200000000000001</v>
      </c>
      <c r="G91" s="166">
        <v>4.0299999999999996E-2</v>
      </c>
      <c r="H91" s="103" t="s">
        <v>956</v>
      </c>
      <c r="I91" s="51"/>
      <c r="J91" s="104" t="s">
        <v>964</v>
      </c>
      <c r="K91" s="103" t="s">
        <v>952</v>
      </c>
      <c r="N91" s="135"/>
    </row>
    <row r="92" spans="1:14" ht="23" x14ac:dyDescent="0.25">
      <c r="A92" s="51"/>
      <c r="B92" s="52" t="s">
        <v>177</v>
      </c>
      <c r="C92" s="52" t="s">
        <v>164</v>
      </c>
      <c r="D92" s="52" t="s">
        <v>157</v>
      </c>
      <c r="E92" s="166" t="s">
        <v>955</v>
      </c>
      <c r="F92" s="166" t="s">
        <v>955</v>
      </c>
      <c r="G92" s="166" t="s">
        <v>955</v>
      </c>
      <c r="H92" s="103"/>
      <c r="I92" s="51"/>
      <c r="J92" s="104" t="s">
        <v>960</v>
      </c>
      <c r="K92" s="103" t="s">
        <v>952</v>
      </c>
    </row>
    <row r="93" spans="1:14" ht="69" x14ac:dyDescent="0.25">
      <c r="A93" s="51"/>
      <c r="B93" s="52" t="s">
        <v>181</v>
      </c>
      <c r="C93" s="52" t="s">
        <v>182</v>
      </c>
      <c r="D93" s="52" t="s">
        <v>157</v>
      </c>
      <c r="E93" s="165">
        <v>6.4579066967355089E-2</v>
      </c>
      <c r="F93" s="165">
        <v>1.553767417956705E-2</v>
      </c>
      <c r="G93" s="165">
        <v>4.9041392787788039E-2</v>
      </c>
      <c r="H93" s="104" t="s">
        <v>965</v>
      </c>
      <c r="I93" s="51"/>
      <c r="J93" s="104" t="s">
        <v>966</v>
      </c>
      <c r="K93" s="103" t="s">
        <v>952</v>
      </c>
    </row>
    <row r="94" spans="1:14" ht="69" x14ac:dyDescent="0.25">
      <c r="A94" s="51"/>
      <c r="B94" s="52" t="s">
        <v>184</v>
      </c>
      <c r="C94" s="52" t="s">
        <v>182</v>
      </c>
      <c r="D94" s="52" t="s">
        <v>157</v>
      </c>
      <c r="E94" s="165">
        <v>7.6040115021356047E-2</v>
      </c>
      <c r="F94" s="165">
        <v>3.2009365188874102E-2</v>
      </c>
      <c r="G94" s="165">
        <v>4.4030749832481945E-2</v>
      </c>
      <c r="H94" s="104" t="s">
        <v>965</v>
      </c>
      <c r="I94" s="51"/>
      <c r="J94" s="104" t="s">
        <v>967</v>
      </c>
      <c r="K94" s="103" t="s">
        <v>952</v>
      </c>
    </row>
    <row r="95" spans="1:14" ht="34.5" x14ac:dyDescent="0.25">
      <c r="A95" s="51"/>
      <c r="B95" s="52" t="s">
        <v>186</v>
      </c>
      <c r="C95" s="52" t="s">
        <v>182</v>
      </c>
      <c r="D95" s="52" t="s">
        <v>157</v>
      </c>
      <c r="E95" s="166" t="s">
        <v>955</v>
      </c>
      <c r="F95" s="166" t="s">
        <v>955</v>
      </c>
      <c r="G95" s="166" t="s">
        <v>955</v>
      </c>
      <c r="H95" s="103"/>
      <c r="I95" s="51"/>
      <c r="J95" s="104" t="s">
        <v>960</v>
      </c>
      <c r="K95" s="103" t="s">
        <v>952</v>
      </c>
    </row>
    <row r="96" spans="1:14" ht="69" x14ac:dyDescent="0.25">
      <c r="A96" s="51"/>
      <c r="B96" s="52" t="s">
        <v>188</v>
      </c>
      <c r="C96" s="52" t="s">
        <v>182</v>
      </c>
      <c r="D96" s="52" t="s">
        <v>157</v>
      </c>
      <c r="E96" s="165">
        <v>3.0042932570536682E-2</v>
      </c>
      <c r="F96" s="165">
        <v>1.7957914506968747E-3</v>
      </c>
      <c r="G96" s="165">
        <v>2.8247141119839808E-2</v>
      </c>
      <c r="H96" s="104" t="s">
        <v>968</v>
      </c>
      <c r="I96" s="51"/>
      <c r="J96" s="104" t="s">
        <v>969</v>
      </c>
      <c r="K96" s="103" t="s">
        <v>952</v>
      </c>
      <c r="N96" s="135"/>
    </row>
    <row r="97" spans="1:14" ht="46" x14ac:dyDescent="0.25">
      <c r="A97" s="51"/>
      <c r="B97" s="52" t="s">
        <v>190</v>
      </c>
      <c r="C97" s="52" t="s">
        <v>182</v>
      </c>
      <c r="D97" s="52" t="s">
        <v>157</v>
      </c>
      <c r="E97" s="165">
        <v>0.126</v>
      </c>
      <c r="F97" s="165">
        <v>0</v>
      </c>
      <c r="G97" s="165">
        <v>0.126</v>
      </c>
      <c r="H97" s="104"/>
      <c r="I97" s="51"/>
      <c r="J97" s="104" t="s">
        <v>970</v>
      </c>
      <c r="K97" s="103" t="s">
        <v>952</v>
      </c>
      <c r="N97" s="135"/>
    </row>
    <row r="98" spans="1:14" ht="69" x14ac:dyDescent="0.25">
      <c r="A98" s="51"/>
      <c r="B98" s="52" t="s">
        <v>53</v>
      </c>
      <c r="C98" s="52" t="s">
        <v>182</v>
      </c>
      <c r="D98" s="52" t="s">
        <v>157</v>
      </c>
      <c r="E98" s="165">
        <v>1.0873000000000001E-2</v>
      </c>
      <c r="F98" s="165">
        <v>0</v>
      </c>
      <c r="G98" s="165">
        <v>1.0873000000000001E-2</v>
      </c>
      <c r="H98" s="104" t="s">
        <v>971</v>
      </c>
      <c r="I98" s="51"/>
      <c r="J98" s="104" t="s">
        <v>972</v>
      </c>
      <c r="K98" s="103" t="s">
        <v>952</v>
      </c>
      <c r="N98" s="135"/>
    </row>
    <row r="99" spans="1:14" ht="69" x14ac:dyDescent="0.25">
      <c r="A99" s="51"/>
      <c r="B99" s="52" t="s">
        <v>193</v>
      </c>
      <c r="C99" s="52" t="s">
        <v>132</v>
      </c>
      <c r="D99" s="52" t="s">
        <v>157</v>
      </c>
      <c r="E99" s="165">
        <v>0.11383900000000001</v>
      </c>
      <c r="F99" s="165">
        <v>0</v>
      </c>
      <c r="G99" s="165">
        <v>0.11383900000000001</v>
      </c>
      <c r="H99" s="104" t="s">
        <v>971</v>
      </c>
      <c r="I99"/>
      <c r="J99" s="166" t="s">
        <v>973</v>
      </c>
      <c r="K99" s="165" t="s">
        <v>952</v>
      </c>
      <c r="N99" s="135"/>
    </row>
    <row r="100" spans="1:14" ht="69" x14ac:dyDescent="0.25">
      <c r="A100" s="51"/>
      <c r="B100" s="52" t="s">
        <v>193</v>
      </c>
      <c r="C100" s="52" t="s">
        <v>195</v>
      </c>
      <c r="D100" s="52" t="s">
        <v>157</v>
      </c>
      <c r="E100" s="165">
        <v>6.1600000000000002E-2</v>
      </c>
      <c r="F100" s="165">
        <v>0</v>
      </c>
      <c r="G100" s="165">
        <v>6.1600000000000002E-2</v>
      </c>
      <c r="H100" s="104" t="s">
        <v>956</v>
      </c>
      <c r="I100"/>
      <c r="J100" s="166" t="s">
        <v>974</v>
      </c>
      <c r="K100" s="165" t="s">
        <v>952</v>
      </c>
      <c r="N100" s="135"/>
    </row>
    <row r="101" spans="1:14" ht="69" x14ac:dyDescent="0.25">
      <c r="A101" s="51"/>
      <c r="B101" s="52" t="s">
        <v>193</v>
      </c>
      <c r="C101" s="52" t="s">
        <v>197</v>
      </c>
      <c r="D101" s="52" t="s">
        <v>157</v>
      </c>
      <c r="E101" s="165">
        <v>0</v>
      </c>
      <c r="F101" s="165">
        <v>0</v>
      </c>
      <c r="G101" s="165">
        <v>0</v>
      </c>
      <c r="H101" s="104" t="s">
        <v>971</v>
      </c>
      <c r="I101"/>
      <c r="J101" s="166" t="s">
        <v>975</v>
      </c>
      <c r="K101" s="165" t="s">
        <v>952</v>
      </c>
      <c r="N101" s="135"/>
    </row>
    <row r="102" spans="1:14" ht="52.75" customHeight="1" x14ac:dyDescent="0.25">
      <c r="A102" s="51" t="s">
        <v>199</v>
      </c>
      <c r="B102" s="52" t="s">
        <v>200</v>
      </c>
      <c r="C102" s="52"/>
      <c r="D102" s="52" t="s">
        <v>157</v>
      </c>
      <c r="E102" s="165">
        <v>0.1474</v>
      </c>
      <c r="F102" s="165">
        <v>0.1129</v>
      </c>
      <c r="G102" s="165">
        <v>3.4000000000000002E-2</v>
      </c>
      <c r="H102" s="104" t="s">
        <v>956</v>
      </c>
      <c r="I102" s="51"/>
      <c r="J102" s="166" t="s">
        <v>976</v>
      </c>
      <c r="K102" s="165" t="s">
        <v>952</v>
      </c>
      <c r="N102" s="135"/>
    </row>
    <row r="103" spans="1:14" ht="52.75" customHeight="1" x14ac:dyDescent="0.25">
      <c r="A103" s="172" t="s">
        <v>980</v>
      </c>
      <c r="B103" s="104" t="s">
        <v>226</v>
      </c>
      <c r="C103" s="104"/>
      <c r="D103" s="104" t="s">
        <v>157</v>
      </c>
      <c r="E103" s="165">
        <v>5.7000000000000002E-2</v>
      </c>
      <c r="F103" s="165">
        <v>0</v>
      </c>
      <c r="G103" s="165">
        <v>5.7000000000000002E-2</v>
      </c>
      <c r="H103" s="104" t="s">
        <v>956</v>
      </c>
      <c r="I103" s="51"/>
      <c r="J103" s="166" t="s">
        <v>204</v>
      </c>
      <c r="K103" s="165" t="s">
        <v>952</v>
      </c>
      <c r="N103" s="135"/>
    </row>
    <row r="104" spans="1:14" ht="34.5" x14ac:dyDescent="0.25">
      <c r="A104" s="51" t="s">
        <v>897</v>
      </c>
      <c r="B104" s="52" t="s">
        <v>182</v>
      </c>
      <c r="C104" s="52"/>
      <c r="D104" s="52" t="s">
        <v>157</v>
      </c>
      <c r="E104" s="165">
        <v>7.6200000000000004E-2</v>
      </c>
      <c r="F104" s="165">
        <v>5.9400000000000001E-2</v>
      </c>
      <c r="G104" s="165">
        <v>1.67E-2</v>
      </c>
      <c r="H104" s="104" t="s">
        <v>956</v>
      </c>
      <c r="I104" s="51"/>
      <c r="J104" s="166" t="s">
        <v>977</v>
      </c>
      <c r="K104" s="165" t="s">
        <v>952</v>
      </c>
      <c r="L104"/>
      <c r="M104"/>
      <c r="N104" s="135"/>
    </row>
    <row r="105" spans="1:14" ht="34.5" x14ac:dyDescent="0.25">
      <c r="A105" s="172" t="s">
        <v>980</v>
      </c>
      <c r="B105" s="104" t="s">
        <v>226</v>
      </c>
      <c r="C105" s="104"/>
      <c r="D105" s="104" t="s">
        <v>157</v>
      </c>
      <c r="E105" s="165">
        <v>1.2999999999999999E-2</v>
      </c>
      <c r="F105" s="165">
        <v>0</v>
      </c>
      <c r="G105" s="165">
        <v>1.2999999999999999E-2</v>
      </c>
      <c r="H105" s="104" t="s">
        <v>956</v>
      </c>
      <c r="I105" s="51"/>
      <c r="J105" s="166" t="s">
        <v>204</v>
      </c>
      <c r="K105" s="165" t="s">
        <v>952</v>
      </c>
      <c r="L105"/>
      <c r="M105"/>
      <c r="N105" s="135"/>
    </row>
    <row r="106" spans="1:14" ht="34.5" x14ac:dyDescent="0.25">
      <c r="A106" s="51" t="s">
        <v>203</v>
      </c>
      <c r="B106" s="52" t="s">
        <v>193</v>
      </c>
      <c r="C106" s="52" t="s">
        <v>195</v>
      </c>
      <c r="D106" s="52" t="s">
        <v>157</v>
      </c>
      <c r="E106" s="165">
        <v>2.5000000000000001E-3</v>
      </c>
      <c r="F106" s="165">
        <v>0</v>
      </c>
      <c r="G106" s="165">
        <v>2.5000000000000001E-3</v>
      </c>
      <c r="H106" s="104" t="s">
        <v>956</v>
      </c>
      <c r="I106" s="51"/>
      <c r="J106" s="166" t="s">
        <v>204</v>
      </c>
      <c r="K106" s="165" t="s">
        <v>952</v>
      </c>
      <c r="N106" s="135"/>
    </row>
    <row r="107" spans="1:14" ht="34.5" x14ac:dyDescent="0.25">
      <c r="A107" s="51" t="s">
        <v>205</v>
      </c>
      <c r="B107" s="52" t="s">
        <v>30</v>
      </c>
      <c r="C107" s="52"/>
      <c r="D107" s="52" t="s">
        <v>157</v>
      </c>
      <c r="E107" s="165">
        <v>0.27129999999999999</v>
      </c>
      <c r="F107" s="165">
        <v>0.20499999999999999</v>
      </c>
      <c r="G107" s="165">
        <v>6.5799999999999997E-2</v>
      </c>
      <c r="H107" s="104" t="s">
        <v>956</v>
      </c>
      <c r="I107" s="51"/>
      <c r="J107" s="166" t="s">
        <v>978</v>
      </c>
      <c r="K107" s="165" t="s">
        <v>952</v>
      </c>
      <c r="N107" s="135"/>
    </row>
    <row r="108" spans="1:14" ht="34.5" x14ac:dyDescent="0.25">
      <c r="A108" s="51"/>
      <c r="B108" s="52" t="s">
        <v>207</v>
      </c>
      <c r="C108" s="52"/>
      <c r="D108" s="52" t="s">
        <v>208</v>
      </c>
      <c r="E108" s="165">
        <v>0.113</v>
      </c>
      <c r="F108" s="165">
        <v>8.5599999999999996E-2</v>
      </c>
      <c r="G108" s="165">
        <v>2.7399999999999997E-2</v>
      </c>
      <c r="H108" s="104" t="s">
        <v>979</v>
      </c>
      <c r="I108" s="91"/>
      <c r="J108" s="166" t="s">
        <v>210</v>
      </c>
      <c r="K108" s="165" t="s">
        <v>952</v>
      </c>
      <c r="N108" s="135"/>
    </row>
    <row r="109" spans="1:14" ht="34.5" x14ac:dyDescent="0.25">
      <c r="A109" s="51"/>
      <c r="B109" s="52" t="s">
        <v>193</v>
      </c>
      <c r="C109" s="52" t="s">
        <v>195</v>
      </c>
      <c r="D109" s="52" t="s">
        <v>157</v>
      </c>
      <c r="E109" s="165">
        <v>0.1016</v>
      </c>
      <c r="F109" s="165">
        <v>0</v>
      </c>
      <c r="G109" s="165">
        <v>0.1016</v>
      </c>
      <c r="H109" s="104" t="s">
        <v>956</v>
      </c>
      <c r="I109" s="51"/>
      <c r="J109" s="166" t="s">
        <v>204</v>
      </c>
      <c r="K109" s="165" t="s">
        <v>952</v>
      </c>
      <c r="N109" s="135"/>
    </row>
    <row r="110" spans="1:14" ht="34.5" x14ac:dyDescent="0.25">
      <c r="A110" s="51" t="s">
        <v>212</v>
      </c>
      <c r="B110" s="52" t="s">
        <v>30</v>
      </c>
      <c r="C110" s="52"/>
      <c r="D110" s="52" t="s">
        <v>208</v>
      </c>
      <c r="E110" s="165">
        <v>1.8499999999999999E-2</v>
      </c>
      <c r="F110" s="165">
        <v>1.41E-2</v>
      </c>
      <c r="G110" s="165">
        <v>5.0000000000000001E-3</v>
      </c>
      <c r="H110" s="104" t="s">
        <v>979</v>
      </c>
      <c r="I110" s="51"/>
      <c r="J110" s="104" t="s">
        <v>213</v>
      </c>
      <c r="K110" s="103" t="s">
        <v>952</v>
      </c>
    </row>
    <row r="111" spans="1:14" ht="34.5" x14ac:dyDescent="0.25">
      <c r="A111" s="51"/>
      <c r="B111" s="52" t="s">
        <v>30</v>
      </c>
      <c r="C111" s="52"/>
      <c r="D111" s="52" t="s">
        <v>157</v>
      </c>
      <c r="E111" s="165">
        <v>0.88829999999999998</v>
      </c>
      <c r="F111" s="165">
        <v>0.67600000000000005</v>
      </c>
      <c r="G111" s="165">
        <v>0.21180000000000002</v>
      </c>
      <c r="H111" s="104" t="s">
        <v>956</v>
      </c>
      <c r="I111" s="51"/>
      <c r="J111" s="104"/>
      <c r="K111" s="103" t="s">
        <v>952</v>
      </c>
    </row>
    <row r="112" spans="1:14" ht="46" x14ac:dyDescent="0.25">
      <c r="A112" s="51"/>
      <c r="B112" s="52" t="s">
        <v>30</v>
      </c>
      <c r="C112" s="52" t="s">
        <v>214</v>
      </c>
      <c r="D112" s="52" t="s">
        <v>208</v>
      </c>
      <c r="E112" s="165">
        <v>2.6113438194959146E-3</v>
      </c>
      <c r="F112" s="165">
        <v>2.0006876647937099E-4</v>
      </c>
      <c r="G112" s="165">
        <v>3.0000000000000001E-3</v>
      </c>
      <c r="H112" s="104" t="s">
        <v>965</v>
      </c>
      <c r="I112" s="51"/>
      <c r="J112" s="104" t="s">
        <v>213</v>
      </c>
      <c r="K112" s="103" t="s">
        <v>952</v>
      </c>
    </row>
    <row r="113" spans="1:14" ht="57.5" x14ac:dyDescent="0.25">
      <c r="A113" s="51"/>
      <c r="B113" s="52" t="s">
        <v>30</v>
      </c>
      <c r="C113" s="52" t="s">
        <v>214</v>
      </c>
      <c r="D113" s="52" t="s">
        <v>157</v>
      </c>
      <c r="E113" s="165">
        <v>0.12534450333580391</v>
      </c>
      <c r="F113" s="165">
        <v>8.9999999999999993E-3</v>
      </c>
      <c r="G113" s="165">
        <v>0.11574120254479409</v>
      </c>
      <c r="H113" s="104" t="s">
        <v>981</v>
      </c>
      <c r="I113" s="51"/>
      <c r="J113" s="104"/>
      <c r="K113" s="103" t="s">
        <v>952</v>
      </c>
    </row>
    <row r="114" spans="1:14" ht="34.5" x14ac:dyDescent="0.25">
      <c r="A114" s="51"/>
      <c r="B114" s="52" t="s">
        <v>193</v>
      </c>
      <c r="C114" s="52" t="s">
        <v>195</v>
      </c>
      <c r="D114" s="52" t="s">
        <v>208</v>
      </c>
      <c r="E114" s="165">
        <v>6.7000000000000002E-3</v>
      </c>
      <c r="F114" s="165">
        <v>0</v>
      </c>
      <c r="G114" s="165">
        <v>6.7000000000000002E-3</v>
      </c>
      <c r="H114" s="104" t="s">
        <v>979</v>
      </c>
      <c r="I114" s="51"/>
      <c r="J114" s="104" t="s">
        <v>982</v>
      </c>
      <c r="K114" s="103" t="s">
        <v>952</v>
      </c>
    </row>
    <row r="115" spans="1:14" ht="34.5" x14ac:dyDescent="0.25">
      <c r="A115" s="51"/>
      <c r="B115" s="52" t="s">
        <v>193</v>
      </c>
      <c r="C115" s="52" t="s">
        <v>195</v>
      </c>
      <c r="D115" s="52" t="s">
        <v>157</v>
      </c>
      <c r="E115" s="165">
        <v>0.32189999999999996</v>
      </c>
      <c r="F115" s="165">
        <v>0</v>
      </c>
      <c r="G115" s="165">
        <v>0.32189999999999996</v>
      </c>
      <c r="H115" s="104" t="s">
        <v>956</v>
      </c>
      <c r="I115" s="51"/>
      <c r="J115" s="104" t="s">
        <v>459</v>
      </c>
      <c r="K115" s="103" t="s">
        <v>952</v>
      </c>
    </row>
    <row r="116" spans="1:14" ht="46" x14ac:dyDescent="0.25">
      <c r="A116" s="51" t="s">
        <v>217</v>
      </c>
      <c r="B116" s="176" t="s">
        <v>218</v>
      </c>
      <c r="C116" s="177"/>
      <c r="D116" s="52" t="s">
        <v>208</v>
      </c>
      <c r="E116" s="165">
        <v>1.4E-2</v>
      </c>
      <c r="F116" s="165">
        <v>1.0999999999999999E-2</v>
      </c>
      <c r="G116" s="165">
        <v>3.0000000000000001E-3</v>
      </c>
      <c r="H116" s="104" t="s">
        <v>971</v>
      </c>
      <c r="I116" s="51"/>
      <c r="J116" s="104" t="s">
        <v>983</v>
      </c>
      <c r="K116" s="103" t="s">
        <v>952</v>
      </c>
      <c r="N116" s="135"/>
    </row>
    <row r="117" spans="1:14" ht="34.5" x14ac:dyDescent="0.25">
      <c r="A117" s="51"/>
      <c r="B117" s="52" t="s">
        <v>220</v>
      </c>
      <c r="C117" s="51" t="s">
        <v>182</v>
      </c>
      <c r="D117" s="52" t="s">
        <v>208</v>
      </c>
      <c r="E117" s="165">
        <v>5.6000000000000001E-2</v>
      </c>
      <c r="F117" s="165">
        <v>4.2000000000000003E-2</v>
      </c>
      <c r="G117" s="165">
        <v>1.4E-2</v>
      </c>
      <c r="H117" s="104" t="s">
        <v>979</v>
      </c>
      <c r="I117" s="51"/>
      <c r="J117" s="104" t="s">
        <v>984</v>
      </c>
      <c r="K117" s="103" t="s">
        <v>952</v>
      </c>
      <c r="N117" s="135"/>
    </row>
    <row r="118" spans="1:14" ht="34.5" x14ac:dyDescent="0.25">
      <c r="A118" s="51" t="s">
        <v>222</v>
      </c>
      <c r="B118" s="176" t="s">
        <v>223</v>
      </c>
      <c r="C118" s="177"/>
      <c r="D118" s="52" t="s">
        <v>208</v>
      </c>
      <c r="E118" s="165">
        <v>3.0000000000000001E-3</v>
      </c>
      <c r="F118" s="165">
        <v>2E-3</v>
      </c>
      <c r="G118" s="165">
        <v>1E-3</v>
      </c>
      <c r="H118" s="104" t="s">
        <v>971</v>
      </c>
      <c r="I118" s="51"/>
      <c r="J118" s="104" t="s">
        <v>985</v>
      </c>
      <c r="K118" s="103" t="s">
        <v>952</v>
      </c>
      <c r="N118" s="135"/>
    </row>
    <row r="119" spans="1:14" ht="34.5" x14ac:dyDescent="0.25">
      <c r="A119" s="51"/>
      <c r="B119" s="52" t="s">
        <v>30</v>
      </c>
      <c r="C119" s="51"/>
      <c r="D119" s="52" t="s">
        <v>208</v>
      </c>
      <c r="E119" s="165">
        <v>8.8599999999999998E-2</v>
      </c>
      <c r="F119" s="165">
        <v>6.7599999999999993E-2</v>
      </c>
      <c r="G119" s="165">
        <v>2.1000000000000001E-2</v>
      </c>
      <c r="H119" s="104" t="s">
        <v>979</v>
      </c>
      <c r="I119" s="51"/>
      <c r="J119" s="104" t="s">
        <v>986</v>
      </c>
      <c r="K119" s="103" t="s">
        <v>952</v>
      </c>
      <c r="N119" s="135"/>
    </row>
    <row r="120" spans="1:14" ht="46" x14ac:dyDescent="0.25">
      <c r="A120" s="51"/>
      <c r="B120" s="52" t="s">
        <v>226</v>
      </c>
      <c r="C120" s="52" t="s">
        <v>197</v>
      </c>
      <c r="D120" s="52" t="s">
        <v>208</v>
      </c>
      <c r="E120" s="91">
        <v>0</v>
      </c>
      <c r="F120" s="91">
        <v>0</v>
      </c>
      <c r="G120" s="91">
        <v>0</v>
      </c>
      <c r="H120" s="104" t="s">
        <v>971</v>
      </c>
      <c r="I120" s="51"/>
      <c r="J120" s="104" t="s">
        <v>990</v>
      </c>
      <c r="K120" s="103" t="s">
        <v>952</v>
      </c>
      <c r="N120" s="135"/>
    </row>
    <row r="121" spans="1:14" ht="34.5" x14ac:dyDescent="0.25">
      <c r="A121" s="51" t="s">
        <v>228</v>
      </c>
      <c r="B121" s="52" t="s">
        <v>226</v>
      </c>
      <c r="C121" s="52" t="s">
        <v>229</v>
      </c>
      <c r="D121" s="52" t="s">
        <v>208</v>
      </c>
      <c r="E121" s="165">
        <v>1.3599999999999999E-2</v>
      </c>
      <c r="F121" s="165">
        <v>0</v>
      </c>
      <c r="G121" s="165">
        <v>1.3599999999999999E-2</v>
      </c>
      <c r="H121" s="104" t="s">
        <v>979</v>
      </c>
      <c r="I121" s="51"/>
      <c r="J121" s="104" t="s">
        <v>987</v>
      </c>
      <c r="K121" s="103" t="s">
        <v>952</v>
      </c>
      <c r="N121" s="135"/>
    </row>
    <row r="122" spans="1:14" ht="34.5" x14ac:dyDescent="0.25">
      <c r="A122" s="51" t="s">
        <v>231</v>
      </c>
      <c r="B122" s="176" t="s">
        <v>232</v>
      </c>
      <c r="C122" s="177"/>
      <c r="D122" s="52" t="s">
        <v>208</v>
      </c>
      <c r="E122" s="165">
        <v>9.1499999999999998E-2</v>
      </c>
      <c r="F122" s="165">
        <v>7.0000000000000007E-2</v>
      </c>
      <c r="G122" s="165">
        <v>2.2100000000000002E-2</v>
      </c>
      <c r="H122" s="104" t="s">
        <v>971</v>
      </c>
      <c r="I122" s="51"/>
      <c r="J122" s="104" t="s">
        <v>985</v>
      </c>
      <c r="K122" s="103" t="s">
        <v>952</v>
      </c>
      <c r="N122" s="135"/>
    </row>
    <row r="123" spans="1:14" ht="34.5" x14ac:dyDescent="0.25">
      <c r="A123" s="51"/>
      <c r="B123" s="52" t="s">
        <v>30</v>
      </c>
      <c r="C123" s="52"/>
      <c r="D123" s="52" t="s">
        <v>208</v>
      </c>
      <c r="E123" s="165">
        <v>0.13040000000000002</v>
      </c>
      <c r="F123" s="165">
        <v>9.8900000000000002E-2</v>
      </c>
      <c r="G123" s="165">
        <v>3.1E-2</v>
      </c>
      <c r="H123" s="104" t="s">
        <v>979</v>
      </c>
      <c r="I123" s="51"/>
      <c r="J123" s="104" t="s">
        <v>233</v>
      </c>
      <c r="K123" s="103" t="s">
        <v>952</v>
      </c>
      <c r="N123" s="135"/>
    </row>
    <row r="124" spans="1:14" ht="34.5" x14ac:dyDescent="0.25">
      <c r="A124" s="51"/>
      <c r="B124" s="52" t="s">
        <v>30</v>
      </c>
      <c r="C124" s="52" t="s">
        <v>214</v>
      </c>
      <c r="D124" s="52" t="s">
        <v>208</v>
      </c>
      <c r="E124" s="165">
        <v>1.8800000000000001E-2</v>
      </c>
      <c r="F124" s="165">
        <v>1.5E-3</v>
      </c>
      <c r="G124" s="165">
        <v>1.72E-2</v>
      </c>
      <c r="H124" s="104" t="s">
        <v>979</v>
      </c>
      <c r="I124" s="51"/>
      <c r="J124" s="104" t="s">
        <v>233</v>
      </c>
      <c r="K124" s="103" t="s">
        <v>952</v>
      </c>
      <c r="N124" s="135"/>
    </row>
    <row r="125" spans="1:14" ht="34.5" x14ac:dyDescent="0.25">
      <c r="A125" s="51"/>
      <c r="B125" s="176" t="s">
        <v>234</v>
      </c>
      <c r="C125" s="177"/>
      <c r="D125" s="52" t="s">
        <v>208</v>
      </c>
      <c r="E125" s="165">
        <v>3.95E-2</v>
      </c>
      <c r="F125" s="165">
        <v>5.4999999999999997E-3</v>
      </c>
      <c r="G125" s="165">
        <v>3.4099999999999998E-2</v>
      </c>
      <c r="H125" s="104" t="s">
        <v>979</v>
      </c>
      <c r="I125" s="51"/>
      <c r="J125" s="104" t="s">
        <v>233</v>
      </c>
      <c r="K125" s="103" t="s">
        <v>952</v>
      </c>
      <c r="N125" s="135"/>
    </row>
    <row r="126" spans="1:14" ht="34.5" x14ac:dyDescent="0.25">
      <c r="A126" s="51"/>
      <c r="B126" s="176" t="s">
        <v>235</v>
      </c>
      <c r="C126" s="177"/>
      <c r="D126" s="52" t="s">
        <v>208</v>
      </c>
      <c r="E126" s="165">
        <v>0.1201</v>
      </c>
      <c r="F126" s="165">
        <v>0</v>
      </c>
      <c r="G126" s="165">
        <v>0.1201</v>
      </c>
      <c r="H126" s="104" t="s">
        <v>979</v>
      </c>
      <c r="I126" s="51"/>
      <c r="J126" s="104" t="s">
        <v>236</v>
      </c>
      <c r="K126" s="103" t="s">
        <v>952</v>
      </c>
      <c r="N126" s="135"/>
    </row>
    <row r="127" spans="1:14" ht="34.5" x14ac:dyDescent="0.25">
      <c r="A127" s="51"/>
      <c r="B127" s="52" t="s">
        <v>193</v>
      </c>
      <c r="C127" s="52" t="s">
        <v>197</v>
      </c>
      <c r="D127" s="52" t="s">
        <v>208</v>
      </c>
      <c r="E127" s="91">
        <v>0</v>
      </c>
      <c r="F127" s="91">
        <v>0</v>
      </c>
      <c r="G127" s="91">
        <v>0</v>
      </c>
      <c r="H127" s="104" t="s">
        <v>971</v>
      </c>
      <c r="I127" s="51"/>
      <c r="J127" s="104" t="s">
        <v>237</v>
      </c>
      <c r="K127" s="103" t="s">
        <v>952</v>
      </c>
      <c r="N127" s="135"/>
    </row>
    <row r="128" spans="1:14" ht="34.5" x14ac:dyDescent="0.25">
      <c r="A128" s="51" t="s">
        <v>238</v>
      </c>
      <c r="B128" s="52" t="s">
        <v>226</v>
      </c>
      <c r="C128" s="52" t="s">
        <v>197</v>
      </c>
      <c r="D128" s="52" t="s">
        <v>208</v>
      </c>
      <c r="E128" s="91">
        <v>0</v>
      </c>
      <c r="F128" s="91">
        <v>0</v>
      </c>
      <c r="G128" s="91">
        <v>0</v>
      </c>
      <c r="H128" s="104" t="s">
        <v>971</v>
      </c>
      <c r="I128" s="51"/>
      <c r="J128" s="104" t="s">
        <v>988</v>
      </c>
      <c r="K128" s="103" t="s">
        <v>952</v>
      </c>
      <c r="N128" s="135"/>
    </row>
    <row r="129" spans="1:14" ht="34.5" x14ac:dyDescent="0.25">
      <c r="A129" s="51" t="s">
        <v>240</v>
      </c>
      <c r="B129" s="52" t="s">
        <v>226</v>
      </c>
      <c r="C129" s="52" t="s">
        <v>197</v>
      </c>
      <c r="D129" s="52" t="s">
        <v>208</v>
      </c>
      <c r="E129" s="91">
        <v>0</v>
      </c>
      <c r="F129" s="91">
        <v>0</v>
      </c>
      <c r="G129" s="91">
        <v>0</v>
      </c>
      <c r="H129" s="104" t="s">
        <v>971</v>
      </c>
      <c r="I129" s="51"/>
      <c r="J129" s="104" t="s">
        <v>989</v>
      </c>
      <c r="K129" s="103" t="s">
        <v>952</v>
      </c>
      <c r="N129" s="135"/>
    </row>
    <row r="130" spans="1:14" ht="34.5" x14ac:dyDescent="0.25">
      <c r="A130" s="51" t="s">
        <v>242</v>
      </c>
      <c r="B130" s="41"/>
      <c r="C130" s="130"/>
      <c r="D130" s="52" t="s">
        <v>208</v>
      </c>
      <c r="E130" s="91">
        <v>1.4200999999999999</v>
      </c>
      <c r="F130" s="91">
        <v>1.0852999999999999</v>
      </c>
      <c r="G130" s="91">
        <v>0.33489999999999998</v>
      </c>
      <c r="H130" s="52" t="s">
        <v>979</v>
      </c>
      <c r="I130" s="51"/>
      <c r="J130" s="52" t="s">
        <v>243</v>
      </c>
      <c r="K130" s="51" t="s">
        <v>15</v>
      </c>
      <c r="N130" s="135"/>
    </row>
    <row r="131" spans="1:14" ht="115" x14ac:dyDescent="0.25">
      <c r="A131" s="51" t="s">
        <v>244</v>
      </c>
      <c r="B131" s="52" t="s">
        <v>245</v>
      </c>
      <c r="C131" s="52" t="s">
        <v>246</v>
      </c>
      <c r="D131" s="52" t="s">
        <v>208</v>
      </c>
      <c r="E131" s="91">
        <v>0.23400000000000001</v>
      </c>
      <c r="F131" s="91">
        <v>0.20200000000000001</v>
      </c>
      <c r="G131" s="91">
        <v>3.2000000000000001E-2</v>
      </c>
      <c r="H131" s="51" t="s">
        <v>247</v>
      </c>
      <c r="I131" s="51"/>
      <c r="J131" s="52" t="s">
        <v>248</v>
      </c>
      <c r="K131" s="51" t="s">
        <v>79</v>
      </c>
      <c r="M131" s="99"/>
      <c r="N131" s="134"/>
    </row>
    <row r="132" spans="1:14" ht="115" x14ac:dyDescent="0.25">
      <c r="A132" s="51"/>
      <c r="B132" s="52" t="s">
        <v>249</v>
      </c>
      <c r="C132" s="52" t="s">
        <v>250</v>
      </c>
      <c r="D132" s="52" t="s">
        <v>208</v>
      </c>
      <c r="E132" s="91">
        <v>0.17199999999999999</v>
      </c>
      <c r="F132" s="91">
        <v>0.152</v>
      </c>
      <c r="G132" s="91">
        <v>2.1000000000000001E-2</v>
      </c>
      <c r="H132" s="51" t="s">
        <v>247</v>
      </c>
      <c r="I132" s="51"/>
      <c r="J132" s="52" t="s">
        <v>248</v>
      </c>
      <c r="K132" s="51" t="s">
        <v>79</v>
      </c>
      <c r="M132" s="99"/>
    </row>
    <row r="133" spans="1:14" ht="115" x14ac:dyDescent="0.25">
      <c r="A133" s="51"/>
      <c r="B133" s="52" t="s">
        <v>251</v>
      </c>
      <c r="C133" s="52" t="s">
        <v>252</v>
      </c>
      <c r="D133" s="52" t="s">
        <v>208</v>
      </c>
      <c r="E133" s="91">
        <v>0.157</v>
      </c>
      <c r="F133" s="91">
        <v>0.14000000000000001</v>
      </c>
      <c r="G133" s="91">
        <v>1.7999999999999999E-2</v>
      </c>
      <c r="H133" s="51" t="s">
        <v>247</v>
      </c>
      <c r="I133" s="51"/>
      <c r="J133" s="52" t="s">
        <v>248</v>
      </c>
      <c r="K133" s="51" t="s">
        <v>79</v>
      </c>
    </row>
    <row r="134" spans="1:14" ht="115" x14ac:dyDescent="0.25">
      <c r="A134" s="51"/>
      <c r="B134" s="52" t="s">
        <v>253</v>
      </c>
      <c r="C134" s="52"/>
      <c r="D134" s="52" t="s">
        <v>208</v>
      </c>
      <c r="E134" s="51">
        <v>0.182</v>
      </c>
      <c r="F134" s="51">
        <v>0.16</v>
      </c>
      <c r="G134" s="51">
        <v>2.1999999999999999E-2</v>
      </c>
      <c r="H134" s="51" t="s">
        <v>247</v>
      </c>
      <c r="I134" s="51"/>
      <c r="J134" s="52" t="s">
        <v>248</v>
      </c>
      <c r="K134" s="51" t="s">
        <v>79</v>
      </c>
    </row>
    <row r="135" spans="1:14" x14ac:dyDescent="0.25">
      <c r="A135" s="178" t="s">
        <v>254</v>
      </c>
      <c r="B135" s="178"/>
      <c r="C135" s="178"/>
      <c r="D135" s="178"/>
      <c r="E135" s="178"/>
      <c r="F135" s="178"/>
      <c r="G135" s="178"/>
      <c r="H135" s="178"/>
      <c r="I135" s="178"/>
      <c r="J135" s="178"/>
      <c r="K135" s="178"/>
    </row>
    <row r="136" spans="1:14" x14ac:dyDescent="0.25">
      <c r="A136" s="51" t="s">
        <v>255</v>
      </c>
      <c r="B136" s="52" t="s">
        <v>256</v>
      </c>
      <c r="C136" s="52" t="s">
        <v>257</v>
      </c>
      <c r="D136" s="52" t="s">
        <v>258</v>
      </c>
      <c r="E136" s="91">
        <v>1.3260000000000001</v>
      </c>
      <c r="F136" s="91">
        <v>1.0049999999999999</v>
      </c>
      <c r="G136" s="91">
        <v>0.32100000000000001</v>
      </c>
      <c r="H136" s="51" t="s">
        <v>259</v>
      </c>
      <c r="I136" s="51"/>
      <c r="J136" s="52" t="s">
        <v>260</v>
      </c>
      <c r="K136" s="51" t="s">
        <v>19</v>
      </c>
    </row>
    <row r="137" spans="1:14" ht="34.5" x14ac:dyDescent="0.25">
      <c r="A137" s="51"/>
      <c r="B137" s="52" t="s">
        <v>261</v>
      </c>
      <c r="C137" s="52" t="s">
        <v>262</v>
      </c>
      <c r="D137" s="52" t="s">
        <v>258</v>
      </c>
      <c r="E137" s="91">
        <v>0.36299999999999999</v>
      </c>
      <c r="F137" s="91">
        <v>0.27500000000000002</v>
      </c>
      <c r="G137" s="91">
        <v>8.7999999999999995E-2</v>
      </c>
      <c r="H137" s="51" t="s">
        <v>263</v>
      </c>
      <c r="I137" s="51"/>
      <c r="J137" s="52" t="s">
        <v>264</v>
      </c>
      <c r="K137" s="51" t="s">
        <v>19</v>
      </c>
    </row>
    <row r="138" spans="1:14" ht="34.5" x14ac:dyDescent="0.25">
      <c r="A138" s="51"/>
      <c r="B138" s="52"/>
      <c r="C138" s="52" t="s">
        <v>265</v>
      </c>
      <c r="D138" s="52" t="s">
        <v>258</v>
      </c>
      <c r="E138" s="91">
        <v>0.25600000000000001</v>
      </c>
      <c r="F138" s="91">
        <v>0.19400000000000001</v>
      </c>
      <c r="G138" s="91">
        <v>6.2E-2</v>
      </c>
      <c r="H138" s="51" t="s">
        <v>263</v>
      </c>
      <c r="I138" s="51"/>
      <c r="J138" s="52" t="s">
        <v>266</v>
      </c>
      <c r="K138" s="51" t="s">
        <v>19</v>
      </c>
    </row>
    <row r="139" spans="1:14" ht="46" x14ac:dyDescent="0.25">
      <c r="A139" s="51"/>
      <c r="B139" s="52"/>
      <c r="C139" s="52" t="s">
        <v>267</v>
      </c>
      <c r="D139" s="52" t="s">
        <v>258</v>
      </c>
      <c r="E139" s="91">
        <v>0.105</v>
      </c>
      <c r="F139" s="91">
        <v>0.08</v>
      </c>
      <c r="G139" s="91">
        <v>2.5000000000000001E-2</v>
      </c>
      <c r="H139" s="51" t="s">
        <v>263</v>
      </c>
      <c r="I139" s="51"/>
      <c r="J139" s="52" t="s">
        <v>268</v>
      </c>
      <c r="K139" s="51" t="s">
        <v>19</v>
      </c>
    </row>
    <row r="140" spans="1:14" ht="34.5" x14ac:dyDescent="0.25">
      <c r="A140" s="51"/>
      <c r="B140" s="52"/>
      <c r="C140" s="52" t="s">
        <v>269</v>
      </c>
      <c r="D140" s="52" t="s">
        <v>258</v>
      </c>
      <c r="E140" s="91">
        <v>8.7999999999999995E-2</v>
      </c>
      <c r="F140" s="91">
        <v>6.7000000000000004E-2</v>
      </c>
      <c r="G140" s="91">
        <v>2.1000000000000001E-2</v>
      </c>
      <c r="H140" s="51" t="s">
        <v>263</v>
      </c>
      <c r="I140" s="51"/>
      <c r="J140" s="52" t="s">
        <v>270</v>
      </c>
      <c r="K140" s="51" t="s">
        <v>19</v>
      </c>
    </row>
    <row r="141" spans="1:14" ht="23" x14ac:dyDescent="0.25">
      <c r="A141" s="51"/>
      <c r="B141" s="52"/>
      <c r="C141" s="52" t="s">
        <v>271</v>
      </c>
      <c r="D141" s="52" t="s">
        <v>258</v>
      </c>
      <c r="E141" s="91">
        <v>8.5000000000000006E-2</v>
      </c>
      <c r="F141" s="91">
        <v>6.5000000000000002E-2</v>
      </c>
      <c r="G141" s="91">
        <v>2.1000000000000001E-2</v>
      </c>
      <c r="H141" s="51" t="s">
        <v>263</v>
      </c>
      <c r="I141" s="51"/>
      <c r="J141" s="52" t="s">
        <v>272</v>
      </c>
      <c r="K141" s="51" t="s">
        <v>19</v>
      </c>
    </row>
    <row r="142" spans="1:14" x14ac:dyDescent="0.25">
      <c r="A142" s="51"/>
      <c r="B142" s="52" t="s">
        <v>222</v>
      </c>
      <c r="C142" s="52" t="s">
        <v>30</v>
      </c>
      <c r="D142" s="52" t="s">
        <v>258</v>
      </c>
      <c r="E142" s="91">
        <v>1.7000000000000001E-2</v>
      </c>
      <c r="F142" s="91">
        <v>1.2999999999999999E-2</v>
      </c>
      <c r="G142" s="91">
        <v>4.0000000000000001E-3</v>
      </c>
      <c r="H142" s="51" t="s">
        <v>273</v>
      </c>
      <c r="I142" s="51"/>
      <c r="J142" s="52" t="s">
        <v>274</v>
      </c>
      <c r="K142" s="51" t="s">
        <v>19</v>
      </c>
    </row>
    <row r="143" spans="1:14" x14ac:dyDescent="0.25">
      <c r="A143" s="51"/>
      <c r="B143" s="52"/>
      <c r="C143" s="52" t="s">
        <v>226</v>
      </c>
      <c r="D143" s="52" t="s">
        <v>258</v>
      </c>
      <c r="E143" s="91">
        <v>8.9999999999999993E-3</v>
      </c>
      <c r="F143" s="91">
        <v>0</v>
      </c>
      <c r="G143" s="91">
        <v>8.9999999999999993E-3</v>
      </c>
      <c r="H143" s="51" t="s">
        <v>273</v>
      </c>
      <c r="I143" s="51"/>
      <c r="J143" s="52" t="s">
        <v>274</v>
      </c>
      <c r="K143" s="51" t="s">
        <v>19</v>
      </c>
    </row>
    <row r="144" spans="1:14" ht="23" x14ac:dyDescent="0.25">
      <c r="A144" s="51"/>
      <c r="B144" s="52"/>
      <c r="C144" s="52" t="s">
        <v>275</v>
      </c>
      <c r="D144" s="52" t="s">
        <v>258</v>
      </c>
      <c r="E144" s="91">
        <v>1.0999999999999999E-2</v>
      </c>
      <c r="F144" s="91">
        <v>4.0000000000000001E-3</v>
      </c>
      <c r="G144" s="91">
        <v>8.0000000000000002E-3</v>
      </c>
      <c r="H144" s="51" t="s">
        <v>17</v>
      </c>
      <c r="I144" s="51"/>
      <c r="J144" s="52" t="s">
        <v>276</v>
      </c>
      <c r="K144" s="51" t="s">
        <v>19</v>
      </c>
    </row>
    <row r="145" spans="1:22" ht="57.5" x14ac:dyDescent="0.25">
      <c r="A145" s="51"/>
      <c r="B145" s="52" t="s">
        <v>277</v>
      </c>
      <c r="C145" s="52" t="s">
        <v>278</v>
      </c>
      <c r="D145" s="52" t="s">
        <v>258</v>
      </c>
      <c r="E145" s="91">
        <v>4.1000000000000002E-2</v>
      </c>
      <c r="F145" s="91">
        <v>3.1E-2</v>
      </c>
      <c r="G145" s="91">
        <v>0.01</v>
      </c>
      <c r="H145" s="51" t="s">
        <v>279</v>
      </c>
      <c r="I145" s="51"/>
      <c r="J145" s="52" t="s">
        <v>280</v>
      </c>
      <c r="K145" s="51" t="s">
        <v>19</v>
      </c>
    </row>
    <row r="146" spans="1:22" ht="69" x14ac:dyDescent="0.25">
      <c r="A146" s="51"/>
      <c r="B146" s="52"/>
      <c r="C146" s="52" t="s">
        <v>281</v>
      </c>
      <c r="D146" s="52" t="s">
        <v>258</v>
      </c>
      <c r="E146" s="91">
        <v>3.1E-2</v>
      </c>
      <c r="F146" s="91">
        <v>2.3E-2</v>
      </c>
      <c r="G146" s="91">
        <v>7.0000000000000001E-3</v>
      </c>
      <c r="H146" s="51" t="s">
        <v>279</v>
      </c>
      <c r="I146" s="51"/>
      <c r="J146" s="52" t="s">
        <v>282</v>
      </c>
      <c r="K146" s="51" t="s">
        <v>19</v>
      </c>
    </row>
    <row r="147" spans="1:22" ht="69" x14ac:dyDescent="0.25">
      <c r="A147" s="51"/>
      <c r="B147" s="52"/>
      <c r="C147" s="52" t="s">
        <v>283</v>
      </c>
      <c r="D147" s="52" t="s">
        <v>258</v>
      </c>
      <c r="E147" s="91">
        <v>2.1000000000000001E-2</v>
      </c>
      <c r="F147" s="91">
        <v>1.6E-2</v>
      </c>
      <c r="G147" s="91">
        <v>5.0000000000000001E-3</v>
      </c>
      <c r="H147" s="51" t="s">
        <v>279</v>
      </c>
      <c r="I147" s="51"/>
      <c r="J147" s="52" t="s">
        <v>284</v>
      </c>
      <c r="K147" s="51" t="s">
        <v>19</v>
      </c>
    </row>
    <row r="148" spans="1:22" ht="126.5" x14ac:dyDescent="0.25">
      <c r="A148" s="51"/>
      <c r="B148" s="52"/>
      <c r="C148" s="52" t="s">
        <v>285</v>
      </c>
      <c r="D148" s="52" t="s">
        <v>258</v>
      </c>
      <c r="E148" s="91">
        <v>3.1E-2</v>
      </c>
      <c r="F148" s="91">
        <v>2.3E-2</v>
      </c>
      <c r="G148" s="91">
        <v>7.0000000000000001E-3</v>
      </c>
      <c r="H148" s="51" t="s">
        <v>279</v>
      </c>
      <c r="I148" s="51"/>
      <c r="J148" s="52" t="s">
        <v>286</v>
      </c>
      <c r="K148" s="51" t="s">
        <v>19</v>
      </c>
    </row>
    <row r="149" spans="1:22" ht="34.5" x14ac:dyDescent="0.25">
      <c r="A149" s="51"/>
      <c r="B149" s="52" t="s">
        <v>287</v>
      </c>
      <c r="C149" s="52" t="s">
        <v>288</v>
      </c>
      <c r="D149" s="52" t="s">
        <v>258</v>
      </c>
      <c r="E149" s="91">
        <v>2.1999999999999999E-2</v>
      </c>
      <c r="F149" s="91">
        <v>1.7999999999999999E-2</v>
      </c>
      <c r="G149" s="91">
        <v>4.0000000000000001E-3</v>
      </c>
      <c r="H149" s="51" t="s">
        <v>289</v>
      </c>
      <c r="I149" s="51"/>
      <c r="J149" s="52" t="s">
        <v>290</v>
      </c>
      <c r="K149" s="51" t="s">
        <v>19</v>
      </c>
    </row>
    <row r="150" spans="1:22" ht="34.5" x14ac:dyDescent="0.25">
      <c r="A150" s="51"/>
      <c r="B150" s="52"/>
      <c r="C150" s="52" t="s">
        <v>291</v>
      </c>
      <c r="D150" s="52" t="s">
        <v>258</v>
      </c>
      <c r="E150" s="91">
        <v>7.0000000000000001E-3</v>
      </c>
      <c r="F150" s="91">
        <v>5.0000000000000001E-3</v>
      </c>
      <c r="G150" s="91">
        <v>1E-3</v>
      </c>
      <c r="H150" s="51" t="s">
        <v>289</v>
      </c>
      <c r="I150" s="51"/>
      <c r="J150" s="52" t="s">
        <v>292</v>
      </c>
      <c r="K150" s="51" t="s">
        <v>19</v>
      </c>
    </row>
    <row r="151" spans="1:22" ht="57.5" x14ac:dyDescent="0.25">
      <c r="A151" s="51"/>
      <c r="B151" s="52"/>
      <c r="C151" s="52" t="s">
        <v>293</v>
      </c>
      <c r="D151" s="52" t="s">
        <v>258</v>
      </c>
      <c r="E151" s="91">
        <v>7.0000000000000001E-3</v>
      </c>
      <c r="F151" s="91">
        <v>5.0000000000000001E-3</v>
      </c>
      <c r="G151" s="91">
        <v>1E-3</v>
      </c>
      <c r="H151" s="51" t="s">
        <v>289</v>
      </c>
      <c r="I151" s="51"/>
      <c r="J151" s="52" t="s">
        <v>294</v>
      </c>
      <c r="K151" s="51" t="s">
        <v>19</v>
      </c>
    </row>
    <row r="152" spans="1:22" ht="23" x14ac:dyDescent="0.25">
      <c r="A152" s="51"/>
      <c r="B152" s="52" t="s">
        <v>295</v>
      </c>
      <c r="C152" s="52" t="s">
        <v>296</v>
      </c>
      <c r="D152" s="52" t="s">
        <v>258</v>
      </c>
      <c r="E152" s="91">
        <v>0.55000000000000004</v>
      </c>
      <c r="F152" s="91">
        <v>0.43099999999999999</v>
      </c>
      <c r="G152" s="91">
        <v>0.11899999999999999</v>
      </c>
      <c r="H152" s="51" t="s">
        <v>297</v>
      </c>
      <c r="I152" s="51"/>
      <c r="J152" s="52" t="s">
        <v>298</v>
      </c>
      <c r="K152" s="51" t="s">
        <v>19</v>
      </c>
    </row>
    <row r="153" spans="1:22" ht="23" x14ac:dyDescent="0.25">
      <c r="A153" s="51" t="s">
        <v>299</v>
      </c>
      <c r="B153" s="52" t="s">
        <v>261</v>
      </c>
      <c r="C153" s="52" t="s">
        <v>300</v>
      </c>
      <c r="D153" s="52" t="s">
        <v>258</v>
      </c>
      <c r="E153" s="91">
        <v>0.21199999999999999</v>
      </c>
      <c r="F153" s="91">
        <v>0.161</v>
      </c>
      <c r="G153" s="91">
        <v>5.0999999999999997E-2</v>
      </c>
      <c r="H153" s="51" t="s">
        <v>301</v>
      </c>
      <c r="I153" s="51"/>
      <c r="J153" s="52" t="s">
        <v>302</v>
      </c>
      <c r="K153" s="51" t="s">
        <v>19</v>
      </c>
    </row>
    <row r="154" spans="1:22" ht="34.5" x14ac:dyDescent="0.25">
      <c r="A154" s="51"/>
      <c r="B154" s="52"/>
      <c r="C154" s="52" t="s">
        <v>303</v>
      </c>
      <c r="D154" s="52" t="s">
        <v>258</v>
      </c>
      <c r="E154" s="91">
        <v>0.122</v>
      </c>
      <c r="F154" s="91">
        <v>9.2999999999999999E-2</v>
      </c>
      <c r="G154" s="91">
        <v>2.9000000000000001E-2</v>
      </c>
      <c r="H154" s="51" t="s">
        <v>301</v>
      </c>
      <c r="I154" s="51"/>
      <c r="J154" s="52" t="s">
        <v>304</v>
      </c>
      <c r="K154" s="51" t="s">
        <v>19</v>
      </c>
    </row>
    <row r="155" spans="1:22" ht="46" x14ac:dyDescent="0.25">
      <c r="A155" s="51"/>
      <c r="B155" s="52"/>
      <c r="C155" s="52" t="s">
        <v>305</v>
      </c>
      <c r="D155" s="52" t="s">
        <v>258</v>
      </c>
      <c r="E155" s="91">
        <v>0.121</v>
      </c>
      <c r="F155" s="91">
        <v>9.1999999999999998E-2</v>
      </c>
      <c r="G155" s="91">
        <v>2.9000000000000001E-2</v>
      </c>
      <c r="H155" s="51" t="s">
        <v>301</v>
      </c>
      <c r="I155" s="51"/>
      <c r="J155" s="52" t="s">
        <v>304</v>
      </c>
      <c r="K155" s="51" t="s">
        <v>19</v>
      </c>
    </row>
    <row r="156" spans="1:22" ht="23" x14ac:dyDescent="0.25">
      <c r="A156" s="51"/>
      <c r="B156" s="52"/>
      <c r="C156" s="52" t="s">
        <v>271</v>
      </c>
      <c r="D156" s="52" t="s">
        <v>258</v>
      </c>
      <c r="E156" s="91">
        <v>0.109</v>
      </c>
      <c r="F156" s="91">
        <v>8.3000000000000004E-2</v>
      </c>
      <c r="G156" s="91">
        <v>0.02</v>
      </c>
      <c r="H156" s="51" t="s">
        <v>301</v>
      </c>
      <c r="I156" s="51"/>
      <c r="J156" s="52" t="s">
        <v>306</v>
      </c>
      <c r="K156" s="51" t="s">
        <v>19</v>
      </c>
    </row>
    <row r="157" spans="1:22" x14ac:dyDescent="0.25">
      <c r="A157" s="51"/>
      <c r="B157" s="52" t="s">
        <v>222</v>
      </c>
      <c r="C157" s="52" t="s">
        <v>30</v>
      </c>
      <c r="D157" s="52" t="s">
        <v>258</v>
      </c>
      <c r="E157" s="24">
        <v>2.7E-2</v>
      </c>
      <c r="F157" s="24">
        <v>0.02</v>
      </c>
      <c r="G157" s="24">
        <v>7.0000000000000001E-3</v>
      </c>
      <c r="H157" s="51" t="s">
        <v>307</v>
      </c>
      <c r="I157" s="51"/>
      <c r="J157" s="52" t="s">
        <v>308</v>
      </c>
      <c r="K157" s="51" t="s">
        <v>309</v>
      </c>
      <c r="N157"/>
      <c r="O157"/>
      <c r="P157"/>
      <c r="Q157"/>
      <c r="R157"/>
      <c r="S157"/>
      <c r="T157"/>
      <c r="U157"/>
      <c r="V157"/>
    </row>
    <row r="158" spans="1:22" x14ac:dyDescent="0.25">
      <c r="A158" s="51"/>
      <c r="B158" s="52"/>
      <c r="C158" s="52" t="s">
        <v>226</v>
      </c>
      <c r="D158" s="52" t="s">
        <v>258</v>
      </c>
      <c r="E158" s="24">
        <v>1.4999999999999999E-2</v>
      </c>
      <c r="F158" s="24">
        <v>0</v>
      </c>
      <c r="G158" s="24">
        <v>1.4999999999999999E-2</v>
      </c>
      <c r="H158" s="51" t="s">
        <v>307</v>
      </c>
      <c r="I158" s="51"/>
      <c r="J158" s="52" t="s">
        <v>308</v>
      </c>
      <c r="K158" s="51" t="s">
        <v>309</v>
      </c>
      <c r="N158"/>
      <c r="O158"/>
      <c r="P158"/>
      <c r="Q158"/>
      <c r="R158"/>
      <c r="S158"/>
      <c r="T158"/>
      <c r="U158"/>
      <c r="V158"/>
    </row>
    <row r="159" spans="1:22" ht="23" x14ac:dyDescent="0.25">
      <c r="A159" s="51"/>
      <c r="B159" s="52"/>
      <c r="C159" s="52" t="s">
        <v>275</v>
      </c>
      <c r="D159" s="52" t="s">
        <v>258</v>
      </c>
      <c r="E159" s="24">
        <v>1.7999999999999999E-2</v>
      </c>
      <c r="F159" s="24">
        <v>5.0000000000000001E-3</v>
      </c>
      <c r="G159" s="24">
        <v>1.2999999999999999E-2</v>
      </c>
      <c r="H159" s="51" t="s">
        <v>307</v>
      </c>
      <c r="I159" s="51"/>
      <c r="J159" s="52" t="s">
        <v>310</v>
      </c>
      <c r="K159" s="51" t="s">
        <v>309</v>
      </c>
      <c r="N159"/>
      <c r="O159"/>
      <c r="P159"/>
      <c r="Q159"/>
      <c r="R159"/>
      <c r="S159"/>
      <c r="T159"/>
      <c r="U159"/>
      <c r="V159"/>
    </row>
    <row r="160" spans="1:22" ht="34.5" x14ac:dyDescent="0.25">
      <c r="A160" s="51"/>
      <c r="B160" s="52" t="s">
        <v>277</v>
      </c>
      <c r="C160" s="52" t="s">
        <v>311</v>
      </c>
      <c r="D160" s="52" t="s">
        <v>258</v>
      </c>
      <c r="E160" s="91">
        <v>5.3999999999999999E-2</v>
      </c>
      <c r="F160" s="91">
        <v>4.1000000000000002E-2</v>
      </c>
      <c r="G160" s="91">
        <v>1.29E-2</v>
      </c>
      <c r="H160" s="51" t="s">
        <v>312</v>
      </c>
      <c r="I160" s="51"/>
      <c r="J160" s="52" t="s">
        <v>313</v>
      </c>
      <c r="K160" s="51" t="s">
        <v>314</v>
      </c>
    </row>
    <row r="161" spans="1:14" ht="46" x14ac:dyDescent="0.25">
      <c r="A161" s="51"/>
      <c r="B161" s="52"/>
      <c r="C161" s="52" t="s">
        <v>315</v>
      </c>
      <c r="D161" s="52" t="s">
        <v>258</v>
      </c>
      <c r="E161" s="91">
        <v>5.1999999999999998E-2</v>
      </c>
      <c r="F161" s="91">
        <v>3.9E-2</v>
      </c>
      <c r="G161" s="91">
        <v>1.2500000000000001E-2</v>
      </c>
      <c r="H161" s="51" t="s">
        <v>312</v>
      </c>
      <c r="I161" s="51"/>
      <c r="J161" s="52" t="s">
        <v>316</v>
      </c>
      <c r="K161" s="51" t="s">
        <v>314</v>
      </c>
    </row>
    <row r="162" spans="1:14" ht="34.5" x14ac:dyDescent="0.25">
      <c r="A162" s="51"/>
      <c r="B162" s="52"/>
      <c r="C162" s="52" t="s">
        <v>317</v>
      </c>
      <c r="D162" s="52" t="s">
        <v>258</v>
      </c>
      <c r="E162" s="91">
        <v>3.2000000000000001E-2</v>
      </c>
      <c r="F162" s="91">
        <v>2.4E-2</v>
      </c>
      <c r="G162" s="91">
        <v>8.0000000000000002E-3</v>
      </c>
      <c r="H162" s="51" t="s">
        <v>312</v>
      </c>
      <c r="I162" s="51"/>
      <c r="J162" s="52" t="s">
        <v>316</v>
      </c>
      <c r="K162" s="51" t="s">
        <v>19</v>
      </c>
    </row>
    <row r="163" spans="1:14" ht="34.5" x14ac:dyDescent="0.25">
      <c r="A163" s="51"/>
      <c r="B163" s="52"/>
      <c r="C163" s="52" t="s">
        <v>318</v>
      </c>
      <c r="D163" s="52" t="s">
        <v>258</v>
      </c>
      <c r="E163" s="91">
        <v>2.7E-2</v>
      </c>
      <c r="F163" s="91">
        <v>0.02</v>
      </c>
      <c r="G163" s="91">
        <v>7.0000000000000001E-3</v>
      </c>
      <c r="H163" s="51" t="s">
        <v>312</v>
      </c>
      <c r="I163" s="51"/>
      <c r="J163" s="52" t="s">
        <v>316</v>
      </c>
      <c r="K163" s="51" t="s">
        <v>19</v>
      </c>
    </row>
    <row r="164" spans="1:14" ht="69" x14ac:dyDescent="0.25">
      <c r="A164" s="51"/>
      <c r="B164" s="52"/>
      <c r="C164" s="52" t="s">
        <v>319</v>
      </c>
      <c r="D164" s="52" t="s">
        <v>258</v>
      </c>
      <c r="E164" s="91">
        <v>3.2000000000000001E-2</v>
      </c>
      <c r="F164" s="91">
        <v>2.4E-2</v>
      </c>
      <c r="G164" s="91">
        <v>8.0000000000000002E-3</v>
      </c>
      <c r="H164" s="51" t="s">
        <v>312</v>
      </c>
      <c r="I164" s="51"/>
      <c r="J164" s="52" t="s">
        <v>320</v>
      </c>
      <c r="K164" s="51" t="s">
        <v>19</v>
      </c>
    </row>
    <row r="165" spans="1:14" x14ac:dyDescent="0.25">
      <c r="A165" s="51"/>
      <c r="B165" s="52" t="s">
        <v>287</v>
      </c>
      <c r="C165" s="52" t="s">
        <v>288</v>
      </c>
      <c r="D165" s="52" t="s">
        <v>258</v>
      </c>
      <c r="E165" s="91">
        <v>3.2000000000000001E-2</v>
      </c>
      <c r="F165" s="91">
        <v>2.5999999999999999E-2</v>
      </c>
      <c r="G165" s="91">
        <v>6.0000000000000001E-3</v>
      </c>
      <c r="H165" s="51" t="s">
        <v>321</v>
      </c>
      <c r="I165" s="51"/>
      <c r="J165" s="52" t="s">
        <v>322</v>
      </c>
      <c r="K165" s="51" t="s">
        <v>19</v>
      </c>
    </row>
    <row r="166" spans="1:14" ht="23" x14ac:dyDescent="0.25">
      <c r="A166" s="51"/>
      <c r="B166" s="52"/>
      <c r="C166" s="52" t="s">
        <v>291</v>
      </c>
      <c r="D166" s="52" t="s">
        <v>258</v>
      </c>
      <c r="E166" s="91">
        <v>1.2E-2</v>
      </c>
      <c r="F166" s="91">
        <v>8.9999999999999993E-3</v>
      </c>
      <c r="G166" s="91">
        <v>2E-3</v>
      </c>
      <c r="H166" s="51" t="s">
        <v>321</v>
      </c>
      <c r="I166" s="51"/>
      <c r="J166" s="52" t="s">
        <v>323</v>
      </c>
      <c r="K166" s="51" t="s">
        <v>19</v>
      </c>
    </row>
    <row r="167" spans="1:14" ht="23" x14ac:dyDescent="0.25">
      <c r="A167" s="51"/>
      <c r="B167" s="52"/>
      <c r="C167" s="52" t="s">
        <v>324</v>
      </c>
      <c r="D167" s="52" t="s">
        <v>258</v>
      </c>
      <c r="E167" s="91">
        <v>1.2E-2</v>
      </c>
      <c r="F167" s="91">
        <v>8.9999999999999993E-3</v>
      </c>
      <c r="G167" s="91">
        <v>2E-3</v>
      </c>
      <c r="H167" s="51" t="s">
        <v>321</v>
      </c>
      <c r="I167" s="51"/>
      <c r="J167" s="52" t="s">
        <v>294</v>
      </c>
      <c r="K167" s="51" t="s">
        <v>19</v>
      </c>
    </row>
    <row r="168" spans="1:14" x14ac:dyDescent="0.25">
      <c r="A168" s="178" t="s">
        <v>325</v>
      </c>
      <c r="B168" s="178"/>
      <c r="C168" s="178"/>
      <c r="D168" s="178"/>
      <c r="E168" s="178"/>
      <c r="F168" s="178"/>
      <c r="G168" s="178"/>
      <c r="H168" s="178"/>
      <c r="I168" s="178"/>
      <c r="J168" s="178"/>
      <c r="K168" s="178"/>
    </row>
    <row r="169" spans="1:14" ht="57.5" x14ac:dyDescent="0.25">
      <c r="A169" s="41"/>
      <c r="B169" s="41" t="s">
        <v>326</v>
      </c>
      <c r="C169" s="41"/>
      <c r="D169" s="41" t="s">
        <v>40</v>
      </c>
      <c r="E169" s="129">
        <v>0.45400000000000001</v>
      </c>
      <c r="F169" s="41"/>
      <c r="G169" s="41"/>
      <c r="H169" s="160" t="s">
        <v>925</v>
      </c>
      <c r="I169" s="160"/>
      <c r="J169" s="41" t="s">
        <v>328</v>
      </c>
      <c r="K169" s="163">
        <v>45658</v>
      </c>
    </row>
    <row r="170" spans="1:14" ht="57.5" x14ac:dyDescent="0.25">
      <c r="A170" s="53"/>
      <c r="B170" s="51" t="s">
        <v>330</v>
      </c>
      <c r="C170" s="52"/>
      <c r="D170" s="51" t="s">
        <v>40</v>
      </c>
      <c r="E170" s="103">
        <v>0.501</v>
      </c>
      <c r="F170" s="51"/>
      <c r="G170" s="51"/>
      <c r="H170" s="160" t="s">
        <v>925</v>
      </c>
      <c r="I170" s="160"/>
      <c r="J170" s="52" t="s">
        <v>331</v>
      </c>
      <c r="K170" s="163">
        <v>45658</v>
      </c>
      <c r="N170" s="28"/>
    </row>
    <row r="171" spans="1:14" ht="57.5" x14ac:dyDescent="0.25">
      <c r="A171" s="53"/>
      <c r="B171" s="51" t="s">
        <v>332</v>
      </c>
      <c r="C171" s="52"/>
      <c r="D171" s="51" t="s">
        <v>40</v>
      </c>
      <c r="E171" s="103">
        <v>0.315</v>
      </c>
      <c r="F171" s="51"/>
      <c r="G171" s="51"/>
      <c r="H171" s="160" t="s">
        <v>925</v>
      </c>
      <c r="I171" s="160"/>
      <c r="J171" s="52" t="s">
        <v>328</v>
      </c>
      <c r="K171" s="163">
        <v>45658</v>
      </c>
    </row>
    <row r="172" spans="1:14" ht="57.5" x14ac:dyDescent="0.25">
      <c r="A172" s="53"/>
      <c r="B172" s="51" t="s">
        <v>333</v>
      </c>
      <c r="C172" s="52"/>
      <c r="D172" s="51" t="s">
        <v>40</v>
      </c>
      <c r="E172" s="103">
        <v>1960</v>
      </c>
      <c r="F172" s="51"/>
      <c r="G172" s="51"/>
      <c r="H172" s="160" t="s">
        <v>925</v>
      </c>
      <c r="I172" s="160"/>
      <c r="J172" s="52" t="s">
        <v>328</v>
      </c>
      <c r="K172" s="163">
        <v>45658</v>
      </c>
    </row>
    <row r="173" spans="1:14" ht="57.5" x14ac:dyDescent="0.25">
      <c r="A173" s="53"/>
      <c r="B173" s="51" t="s">
        <v>334</v>
      </c>
      <c r="C173" s="52"/>
      <c r="D173" s="51" t="s">
        <v>40</v>
      </c>
      <c r="E173" s="108">
        <v>14600</v>
      </c>
      <c r="F173" s="51"/>
      <c r="G173" s="51"/>
      <c r="H173" s="160" t="s">
        <v>925</v>
      </c>
      <c r="I173" s="160"/>
      <c r="J173" s="52" t="s">
        <v>328</v>
      </c>
      <c r="K173" s="163">
        <v>45658</v>
      </c>
    </row>
    <row r="174" spans="1:14" ht="57.5" x14ac:dyDescent="0.25">
      <c r="A174" s="53"/>
      <c r="B174" s="51" t="s">
        <v>335</v>
      </c>
      <c r="C174" s="52"/>
      <c r="D174" s="51" t="s">
        <v>40</v>
      </c>
      <c r="E174" s="108">
        <v>771</v>
      </c>
      <c r="F174" s="51"/>
      <c r="G174" s="51"/>
      <c r="H174" s="160" t="s">
        <v>925</v>
      </c>
      <c r="I174" s="160"/>
      <c r="J174" s="52" t="s">
        <v>328</v>
      </c>
      <c r="K174" s="163">
        <v>45658</v>
      </c>
    </row>
    <row r="175" spans="1:14" ht="57.5" x14ac:dyDescent="0.25">
      <c r="A175" s="53"/>
      <c r="B175" s="51" t="s">
        <v>336</v>
      </c>
      <c r="C175" s="52"/>
      <c r="D175" s="51" t="s">
        <v>40</v>
      </c>
      <c r="E175" s="108">
        <v>3740</v>
      </c>
      <c r="F175" s="51"/>
      <c r="G175" s="51"/>
      <c r="H175" s="160" t="s">
        <v>925</v>
      </c>
      <c r="I175" s="160"/>
      <c r="J175" s="52" t="s">
        <v>328</v>
      </c>
      <c r="K175" s="163">
        <v>45658</v>
      </c>
    </row>
    <row r="176" spans="1:14" ht="57.5" x14ac:dyDescent="0.25">
      <c r="A176" s="53"/>
      <c r="B176" s="51" t="s">
        <v>337</v>
      </c>
      <c r="C176" s="52"/>
      <c r="D176" s="51" t="s">
        <v>40</v>
      </c>
      <c r="E176" s="108">
        <v>1530</v>
      </c>
      <c r="F176" s="51"/>
      <c r="G176" s="51"/>
      <c r="H176" s="160" t="s">
        <v>925</v>
      </c>
      <c r="I176" s="160"/>
      <c r="J176" s="52" t="s">
        <v>328</v>
      </c>
      <c r="K176" s="163">
        <v>45658</v>
      </c>
    </row>
    <row r="177" spans="1:11" ht="57.5" x14ac:dyDescent="0.25">
      <c r="A177" s="53"/>
      <c r="B177" s="51" t="s">
        <v>338</v>
      </c>
      <c r="C177" s="52"/>
      <c r="D177" s="51" t="s">
        <v>40</v>
      </c>
      <c r="E177" s="108">
        <v>5810</v>
      </c>
      <c r="F177" s="51"/>
      <c r="G177" s="51"/>
      <c r="H177" s="160" t="s">
        <v>925</v>
      </c>
      <c r="I177" s="160"/>
      <c r="J177" s="52" t="s">
        <v>328</v>
      </c>
      <c r="K177" s="163">
        <v>45658</v>
      </c>
    </row>
    <row r="178" spans="1:11" ht="57.5" x14ac:dyDescent="0.25">
      <c r="A178" s="53"/>
      <c r="B178" s="51" t="s">
        <v>339</v>
      </c>
      <c r="C178" s="52"/>
      <c r="D178" s="51" t="s">
        <v>40</v>
      </c>
      <c r="E178" s="108">
        <v>962</v>
      </c>
      <c r="F178" s="51"/>
      <c r="G178" s="51"/>
      <c r="H178" s="160" t="s">
        <v>925</v>
      </c>
      <c r="I178" s="160"/>
      <c r="J178" s="52" t="s">
        <v>328</v>
      </c>
      <c r="K178" s="163">
        <v>45658</v>
      </c>
    </row>
    <row r="179" spans="1:11" ht="57.5" x14ac:dyDescent="0.25">
      <c r="A179" s="53"/>
      <c r="B179" s="52" t="s">
        <v>340</v>
      </c>
      <c r="C179" s="52" t="s">
        <v>341</v>
      </c>
      <c r="D179" s="52" t="s">
        <v>40</v>
      </c>
      <c r="E179" s="108">
        <v>20</v>
      </c>
      <c r="F179" s="52"/>
      <c r="G179" s="52"/>
      <c r="H179" s="160" t="s">
        <v>925</v>
      </c>
      <c r="I179" s="160"/>
      <c r="J179" s="52" t="s">
        <v>328</v>
      </c>
      <c r="K179" s="163">
        <v>45658</v>
      </c>
    </row>
    <row r="180" spans="1:11" ht="80.5" x14ac:dyDescent="0.25">
      <c r="A180" s="53"/>
      <c r="B180" s="51" t="s">
        <v>342</v>
      </c>
      <c r="C180" s="52" t="s">
        <v>343</v>
      </c>
      <c r="D180" s="51" t="s">
        <v>40</v>
      </c>
      <c r="E180" s="108">
        <v>4728</v>
      </c>
      <c r="F180" s="51"/>
      <c r="G180" s="51"/>
      <c r="H180" s="160" t="s">
        <v>925</v>
      </c>
      <c r="I180" s="160"/>
      <c r="J180" s="52" t="s">
        <v>344</v>
      </c>
      <c r="K180" s="163">
        <v>45658</v>
      </c>
    </row>
    <row r="181" spans="1:11" ht="80.5" x14ac:dyDescent="0.25">
      <c r="A181" s="53"/>
      <c r="B181" s="51" t="s">
        <v>345</v>
      </c>
      <c r="C181" s="52" t="s">
        <v>346</v>
      </c>
      <c r="D181" s="51" t="s">
        <v>40</v>
      </c>
      <c r="E181" s="108">
        <v>2262</v>
      </c>
      <c r="F181" s="51"/>
      <c r="G181" s="51"/>
      <c r="H181" s="160" t="s">
        <v>925</v>
      </c>
      <c r="I181" s="160"/>
      <c r="J181" s="52" t="s">
        <v>344</v>
      </c>
      <c r="K181" s="163">
        <v>45658</v>
      </c>
    </row>
    <row r="182" spans="1:11" ht="80.5" x14ac:dyDescent="0.25">
      <c r="A182" s="53"/>
      <c r="B182" s="51" t="s">
        <v>347</v>
      </c>
      <c r="C182" s="52" t="s">
        <v>348</v>
      </c>
      <c r="D182" s="51" t="s">
        <v>40</v>
      </c>
      <c r="E182" s="108">
        <v>1908</v>
      </c>
      <c r="F182" s="51"/>
      <c r="G182" s="51"/>
      <c r="H182" s="160" t="s">
        <v>925</v>
      </c>
      <c r="I182" s="160"/>
      <c r="J182" s="52" t="s">
        <v>344</v>
      </c>
      <c r="K182" s="163">
        <v>45658</v>
      </c>
    </row>
    <row r="183" spans="1:11" ht="80.5" x14ac:dyDescent="0.25">
      <c r="A183" s="53"/>
      <c r="B183" s="51" t="s">
        <v>349</v>
      </c>
      <c r="C183" s="52" t="s">
        <v>350</v>
      </c>
      <c r="D183" s="51" t="s">
        <v>40</v>
      </c>
      <c r="E183" s="108">
        <v>1965</v>
      </c>
      <c r="F183" s="51"/>
      <c r="G183" s="51"/>
      <c r="H183" s="160" t="s">
        <v>925</v>
      </c>
      <c r="I183" s="160"/>
      <c r="J183" s="52" t="s">
        <v>344</v>
      </c>
      <c r="K183" s="163">
        <v>45658</v>
      </c>
    </row>
    <row r="184" spans="1:11" ht="80.5" x14ac:dyDescent="0.25">
      <c r="A184" s="53"/>
      <c r="B184" s="51" t="s">
        <v>351</v>
      </c>
      <c r="C184" s="52" t="s">
        <v>352</v>
      </c>
      <c r="D184" s="51" t="s">
        <v>40</v>
      </c>
      <c r="E184" s="108">
        <v>2256</v>
      </c>
      <c r="F184" s="51"/>
      <c r="G184" s="51"/>
      <c r="H184" s="160" t="s">
        <v>925</v>
      </c>
      <c r="I184" s="160"/>
      <c r="J184" s="52" t="s">
        <v>344</v>
      </c>
      <c r="K184" s="163">
        <v>45658</v>
      </c>
    </row>
    <row r="185" spans="1:11" ht="80.5" x14ac:dyDescent="0.25">
      <c r="A185" s="53"/>
      <c r="B185" s="51" t="s">
        <v>353</v>
      </c>
      <c r="C185" s="52" t="s">
        <v>354</v>
      </c>
      <c r="D185" s="51" t="s">
        <v>40</v>
      </c>
      <c r="E185" s="108">
        <v>2508</v>
      </c>
      <c r="F185" s="51"/>
      <c r="G185" s="51"/>
      <c r="H185" s="160" t="s">
        <v>925</v>
      </c>
      <c r="I185" s="160"/>
      <c r="J185" s="52" t="s">
        <v>344</v>
      </c>
      <c r="K185" s="163">
        <v>45658</v>
      </c>
    </row>
    <row r="186" spans="1:11" ht="80.5" x14ac:dyDescent="0.25">
      <c r="A186" s="53"/>
      <c r="B186" s="51" t="s">
        <v>355</v>
      </c>
      <c r="C186" s="52" t="s">
        <v>356</v>
      </c>
      <c r="D186" s="51" t="s">
        <v>40</v>
      </c>
      <c r="E186" s="108">
        <v>2917</v>
      </c>
      <c r="F186" s="51"/>
      <c r="G186" s="51"/>
      <c r="H186" s="160" t="s">
        <v>925</v>
      </c>
      <c r="I186" s="160"/>
      <c r="J186" s="52" t="s">
        <v>344</v>
      </c>
      <c r="K186" s="163">
        <v>45658</v>
      </c>
    </row>
    <row r="187" spans="1:11" s="28" customFormat="1" ht="103.5" x14ac:dyDescent="0.25">
      <c r="A187" s="53"/>
      <c r="B187" s="52" t="s">
        <v>357</v>
      </c>
      <c r="C187" s="52" t="s">
        <v>358</v>
      </c>
      <c r="D187" s="52" t="s">
        <v>40</v>
      </c>
      <c r="E187" s="109">
        <v>2425</v>
      </c>
      <c r="F187" s="52"/>
      <c r="G187" s="52"/>
      <c r="H187" s="160" t="s">
        <v>925</v>
      </c>
      <c r="I187" s="160"/>
      <c r="J187" s="52" t="s">
        <v>344</v>
      </c>
      <c r="K187" s="163">
        <v>45658</v>
      </c>
    </row>
    <row r="188" spans="1:11" ht="126.5" x14ac:dyDescent="0.25">
      <c r="A188" s="53"/>
      <c r="B188" s="51" t="s">
        <v>359</v>
      </c>
      <c r="C188" s="52" t="s">
        <v>360</v>
      </c>
      <c r="D188" s="51" t="s">
        <v>40</v>
      </c>
      <c r="E188" s="108">
        <v>1494</v>
      </c>
      <c r="F188" s="51"/>
      <c r="G188" s="51"/>
      <c r="H188" s="160" t="s">
        <v>925</v>
      </c>
      <c r="I188" s="160"/>
      <c r="J188" s="52" t="s">
        <v>344</v>
      </c>
      <c r="K188" s="163">
        <v>45658</v>
      </c>
    </row>
    <row r="189" spans="1:11" ht="103.5" x14ac:dyDescent="0.25">
      <c r="A189" s="53"/>
      <c r="B189" s="51" t="s">
        <v>361</v>
      </c>
      <c r="C189" s="52" t="s">
        <v>362</v>
      </c>
      <c r="D189" s="51" t="s">
        <v>40</v>
      </c>
      <c r="E189" s="108">
        <v>1505</v>
      </c>
      <c r="F189" s="51"/>
      <c r="G189" s="51"/>
      <c r="H189" s="160" t="s">
        <v>925</v>
      </c>
      <c r="I189" s="160"/>
      <c r="J189" s="52" t="s">
        <v>344</v>
      </c>
      <c r="K189" s="163">
        <v>45658</v>
      </c>
    </row>
    <row r="190" spans="1:11" ht="80.5" x14ac:dyDescent="0.25">
      <c r="A190" s="53"/>
      <c r="B190" s="51" t="s">
        <v>363</v>
      </c>
      <c r="C190" s="52" t="s">
        <v>364</v>
      </c>
      <c r="D190" s="51" t="s">
        <v>40</v>
      </c>
      <c r="E190" s="108">
        <v>643</v>
      </c>
      <c r="F190" s="51"/>
      <c r="G190" s="51"/>
      <c r="H190" s="160" t="s">
        <v>925</v>
      </c>
      <c r="I190" s="160"/>
      <c r="J190" s="52" t="s">
        <v>344</v>
      </c>
      <c r="K190" s="163">
        <v>45658</v>
      </c>
    </row>
    <row r="191" spans="1:11" s="28" customFormat="1" ht="80.5" x14ac:dyDescent="0.25">
      <c r="A191" s="53"/>
      <c r="B191" s="52" t="s">
        <v>365</v>
      </c>
      <c r="C191" s="52" t="s">
        <v>366</v>
      </c>
      <c r="D191" s="52" t="s">
        <v>40</v>
      </c>
      <c r="E191" s="109">
        <v>2292</v>
      </c>
      <c r="F191" s="52"/>
      <c r="G191" s="52"/>
      <c r="H191" s="160" t="s">
        <v>925</v>
      </c>
      <c r="I191" s="160"/>
      <c r="J191" s="52" t="s">
        <v>344</v>
      </c>
      <c r="K191" s="163">
        <v>45658</v>
      </c>
    </row>
    <row r="192" spans="1:11" ht="80.5" x14ac:dyDescent="0.25">
      <c r="A192" s="53"/>
      <c r="B192" s="51" t="s">
        <v>367</v>
      </c>
      <c r="C192" s="52" t="s">
        <v>368</v>
      </c>
      <c r="D192" s="51" t="s">
        <v>40</v>
      </c>
      <c r="E192" s="108">
        <v>779</v>
      </c>
      <c r="F192" s="51"/>
      <c r="G192" s="51"/>
      <c r="H192" s="160" t="s">
        <v>925</v>
      </c>
      <c r="I192" s="160"/>
      <c r="J192" s="52" t="s">
        <v>344</v>
      </c>
      <c r="K192" s="163">
        <v>45658</v>
      </c>
    </row>
    <row r="193" spans="1:13" ht="80.5" x14ac:dyDescent="0.25">
      <c r="A193" s="53"/>
      <c r="B193" s="51" t="s">
        <v>369</v>
      </c>
      <c r="C193" s="52" t="s">
        <v>370</v>
      </c>
      <c r="D193" s="51" t="s">
        <v>40</v>
      </c>
      <c r="E193" s="108">
        <v>4775</v>
      </c>
      <c r="F193" s="51"/>
      <c r="G193" s="51"/>
      <c r="H193" s="160" t="s">
        <v>925</v>
      </c>
      <c r="I193" s="160"/>
      <c r="J193" s="52" t="s">
        <v>344</v>
      </c>
      <c r="K193" s="163">
        <v>45658</v>
      </c>
    </row>
    <row r="194" spans="1:13" ht="80.5" x14ac:dyDescent="0.25">
      <c r="A194" s="53"/>
      <c r="B194" s="51" t="s">
        <v>371</v>
      </c>
      <c r="C194" s="52" t="s">
        <v>372</v>
      </c>
      <c r="D194" s="51" t="s">
        <v>40</v>
      </c>
      <c r="E194" s="108">
        <v>673</v>
      </c>
      <c r="F194" s="51"/>
      <c r="G194" s="51"/>
      <c r="H194" s="160" t="s">
        <v>925</v>
      </c>
      <c r="I194" s="160"/>
      <c r="J194" s="52" t="s">
        <v>344</v>
      </c>
      <c r="K194" s="163">
        <v>45658</v>
      </c>
    </row>
    <row r="195" spans="1:13" ht="57.5" x14ac:dyDescent="0.25">
      <c r="A195" s="53"/>
      <c r="B195" s="51" t="s">
        <v>373</v>
      </c>
      <c r="C195" s="52" t="s">
        <v>374</v>
      </c>
      <c r="D195" s="51" t="s">
        <v>40</v>
      </c>
      <c r="E195" s="108">
        <v>6</v>
      </c>
      <c r="F195" s="51"/>
      <c r="G195" s="51"/>
      <c r="H195" s="160" t="s">
        <v>925</v>
      </c>
      <c r="I195" s="160"/>
      <c r="J195" s="52" t="s">
        <v>328</v>
      </c>
      <c r="K195" s="163">
        <v>45658</v>
      </c>
    </row>
    <row r="196" spans="1:13" ht="57.5" x14ac:dyDescent="0.25">
      <c r="A196" s="53"/>
      <c r="B196" s="51" t="s">
        <v>375</v>
      </c>
      <c r="C196" s="52" t="s">
        <v>376</v>
      </c>
      <c r="D196" s="51" t="s">
        <v>40</v>
      </c>
      <c r="E196" s="51">
        <v>3</v>
      </c>
      <c r="F196" s="51"/>
      <c r="G196" s="51"/>
      <c r="H196" s="160" t="s">
        <v>925</v>
      </c>
      <c r="I196" s="160"/>
      <c r="J196" s="52" t="s">
        <v>328</v>
      </c>
      <c r="K196" s="163">
        <v>45658</v>
      </c>
    </row>
    <row r="197" spans="1:13" ht="57.5" x14ac:dyDescent="0.25">
      <c r="A197" s="53"/>
      <c r="B197" s="52" t="s">
        <v>377</v>
      </c>
      <c r="C197" s="52" t="s">
        <v>378</v>
      </c>
      <c r="D197" s="52" t="s">
        <v>40</v>
      </c>
      <c r="E197" s="52">
        <v>5</v>
      </c>
      <c r="F197" s="52"/>
      <c r="G197" s="52"/>
      <c r="H197" s="160" t="s">
        <v>925</v>
      </c>
      <c r="I197" s="160"/>
      <c r="J197" s="52" t="s">
        <v>328</v>
      </c>
      <c r="K197" s="163">
        <v>45658</v>
      </c>
    </row>
    <row r="198" spans="1:13" x14ac:dyDescent="0.25">
      <c r="A198" s="53"/>
      <c r="B198" s="52" t="s">
        <v>379</v>
      </c>
      <c r="C198" s="52" t="s">
        <v>380</v>
      </c>
      <c r="D198" s="52" t="s">
        <v>40</v>
      </c>
      <c r="E198" s="52">
        <v>0</v>
      </c>
      <c r="F198" s="52"/>
      <c r="G198" s="52"/>
      <c r="H198" s="160" t="s">
        <v>925</v>
      </c>
      <c r="I198" s="160"/>
      <c r="J198" s="52" t="s">
        <v>926</v>
      </c>
      <c r="K198" s="163">
        <v>45658</v>
      </c>
    </row>
    <row r="199" spans="1:13" ht="57.5" x14ac:dyDescent="0.25">
      <c r="A199" s="53"/>
      <c r="B199" s="52" t="s">
        <v>382</v>
      </c>
      <c r="C199" s="52" t="s">
        <v>383</v>
      </c>
      <c r="D199" s="51" t="s">
        <v>40</v>
      </c>
      <c r="E199" s="51">
        <v>1</v>
      </c>
      <c r="F199" s="51"/>
      <c r="G199" s="51"/>
      <c r="H199" s="160" t="s">
        <v>925</v>
      </c>
      <c r="I199" s="160"/>
      <c r="J199" s="52" t="s">
        <v>328</v>
      </c>
      <c r="K199" s="163">
        <v>45658</v>
      </c>
    </row>
    <row r="200" spans="1:13" ht="57.5" x14ac:dyDescent="0.25">
      <c r="A200" s="53"/>
      <c r="B200" s="51" t="s">
        <v>923</v>
      </c>
      <c r="C200" s="51" t="s">
        <v>385</v>
      </c>
      <c r="D200" s="51" t="s">
        <v>40</v>
      </c>
      <c r="E200" s="103">
        <v>27</v>
      </c>
      <c r="F200" s="24"/>
      <c r="G200" s="24"/>
      <c r="H200" s="160" t="s">
        <v>925</v>
      </c>
      <c r="I200" s="160"/>
      <c r="J200" s="52" t="s">
        <v>386</v>
      </c>
      <c r="K200" s="163">
        <v>45658</v>
      </c>
    </row>
    <row r="201" spans="1:13" x14ac:dyDescent="0.25">
      <c r="A201" s="53"/>
      <c r="B201" s="103" t="s">
        <v>924</v>
      </c>
      <c r="C201" s="103" t="s">
        <v>385</v>
      </c>
      <c r="D201" s="103" t="s">
        <v>40</v>
      </c>
      <c r="E201" s="103">
        <v>29.8</v>
      </c>
      <c r="F201" s="160"/>
      <c r="G201" s="160"/>
      <c r="H201" s="160" t="s">
        <v>925</v>
      </c>
      <c r="I201" s="160"/>
      <c r="J201" s="104"/>
      <c r="K201" s="163">
        <v>45658</v>
      </c>
      <c r="M201" s="2" t="s">
        <v>933</v>
      </c>
    </row>
    <row r="202" spans="1:13" ht="57.5" x14ac:dyDescent="0.25">
      <c r="A202" s="53"/>
      <c r="B202" s="51" t="s">
        <v>387</v>
      </c>
      <c r="C202" s="51" t="s">
        <v>388</v>
      </c>
      <c r="D202" s="51" t="s">
        <v>40</v>
      </c>
      <c r="E202" s="103">
        <v>273</v>
      </c>
      <c r="F202" s="51"/>
      <c r="G202" s="51"/>
      <c r="H202" s="160" t="s">
        <v>925</v>
      </c>
      <c r="I202" s="160"/>
      <c r="J202" s="52" t="s">
        <v>386</v>
      </c>
      <c r="K202" s="163">
        <v>45658</v>
      </c>
    </row>
    <row r="203" spans="1:13" ht="57.5" x14ac:dyDescent="0.25">
      <c r="A203" s="53"/>
      <c r="B203" s="51" t="s">
        <v>389</v>
      </c>
      <c r="C203" s="51" t="s">
        <v>390</v>
      </c>
      <c r="D203" s="51" t="s">
        <v>40</v>
      </c>
      <c r="E203" s="103">
        <v>24300</v>
      </c>
      <c r="F203" s="51"/>
      <c r="G203" s="51"/>
      <c r="H203" s="160" t="s">
        <v>925</v>
      </c>
      <c r="I203" s="160"/>
      <c r="J203" s="52" t="s">
        <v>386</v>
      </c>
      <c r="K203" s="163">
        <v>45658</v>
      </c>
    </row>
    <row r="204" spans="1:13" ht="57.5" x14ac:dyDescent="0.25">
      <c r="A204" s="53"/>
      <c r="B204" s="108" t="s">
        <v>928</v>
      </c>
      <c r="C204" s="108" t="s">
        <v>927</v>
      </c>
      <c r="D204" s="108" t="s">
        <v>40</v>
      </c>
      <c r="E204" s="108">
        <v>17400</v>
      </c>
      <c r="F204" s="108"/>
      <c r="G204" s="108"/>
      <c r="H204" s="116" t="s">
        <v>925</v>
      </c>
      <c r="I204" s="116"/>
      <c r="J204" s="109" t="s">
        <v>386</v>
      </c>
      <c r="K204" s="163">
        <v>45658</v>
      </c>
    </row>
    <row r="205" spans="1:13" ht="23" x14ac:dyDescent="0.25">
      <c r="A205" s="53"/>
      <c r="B205" s="108" t="s">
        <v>929</v>
      </c>
      <c r="C205" s="108"/>
      <c r="D205" s="108" t="s">
        <v>40</v>
      </c>
      <c r="E205" s="108">
        <v>2590</v>
      </c>
      <c r="F205" s="108"/>
      <c r="G205" s="108"/>
      <c r="H205" s="116" t="s">
        <v>925</v>
      </c>
      <c r="I205" s="116"/>
      <c r="J205" s="109" t="s">
        <v>932</v>
      </c>
      <c r="K205" s="163">
        <v>45658</v>
      </c>
    </row>
    <row r="206" spans="1:13" ht="23" x14ac:dyDescent="0.25">
      <c r="A206" s="53"/>
      <c r="B206" s="108" t="s">
        <v>930</v>
      </c>
      <c r="C206" s="108"/>
      <c r="D206" s="108" t="s">
        <v>40</v>
      </c>
      <c r="E206" s="108">
        <v>539</v>
      </c>
      <c r="F206" s="108"/>
      <c r="G206" s="108"/>
      <c r="H206" s="116" t="s">
        <v>925</v>
      </c>
      <c r="I206" s="116"/>
      <c r="J206" s="109" t="s">
        <v>932</v>
      </c>
      <c r="K206" s="163">
        <v>45658</v>
      </c>
    </row>
    <row r="207" spans="1:13" ht="23" x14ac:dyDescent="0.25">
      <c r="A207" s="53"/>
      <c r="B207" s="108" t="s">
        <v>931</v>
      </c>
      <c r="C207" s="108"/>
      <c r="D207" s="108" t="s">
        <v>40</v>
      </c>
      <c r="E207" s="108">
        <v>195</v>
      </c>
      <c r="F207" s="108"/>
      <c r="G207" s="108"/>
      <c r="H207" s="116" t="s">
        <v>925</v>
      </c>
      <c r="I207" s="116"/>
      <c r="J207" s="109" t="s">
        <v>932</v>
      </c>
      <c r="K207" s="163">
        <v>45658</v>
      </c>
    </row>
    <row r="208" spans="1:13" customFormat="1" x14ac:dyDescent="0.25">
      <c r="A208" s="35"/>
      <c r="B208" s="156"/>
      <c r="C208" s="156"/>
      <c r="D208" s="156"/>
      <c r="E208" s="157"/>
      <c r="F208" s="157"/>
      <c r="G208" s="157"/>
      <c r="H208" s="156"/>
      <c r="I208" s="156"/>
      <c r="J208" s="156"/>
      <c r="K208" s="158"/>
      <c r="M208" s="134"/>
    </row>
    <row r="209" spans="1:14" s="29" customFormat="1" x14ac:dyDescent="0.25">
      <c r="A209" s="174" t="s">
        <v>995</v>
      </c>
      <c r="B209" s="162" t="s">
        <v>996</v>
      </c>
      <c r="C209" s="175"/>
      <c r="D209" s="175"/>
      <c r="E209" s="175"/>
      <c r="F209" s="175"/>
      <c r="G209" s="175"/>
      <c r="H209" s="175"/>
      <c r="I209" s="175"/>
      <c r="J209" s="175"/>
      <c r="K209" s="155"/>
      <c r="M209" s="139"/>
      <c r="N209" s="139"/>
    </row>
    <row r="210" spans="1:14" s="29" customFormat="1" x14ac:dyDescent="0.25">
      <c r="A210" s="173"/>
      <c r="B210" s="162" t="s">
        <v>991</v>
      </c>
      <c r="C210" s="162"/>
      <c r="D210" s="162"/>
      <c r="E210" s="175"/>
      <c r="F210" s="175"/>
      <c r="G210" s="175"/>
      <c r="H210" s="175"/>
      <c r="I210" s="175"/>
      <c r="J210" s="175"/>
      <c r="K210" s="155"/>
      <c r="M210" s="139"/>
      <c r="N210" s="139"/>
    </row>
    <row r="211" spans="1:14" s="29" customFormat="1" x14ac:dyDescent="0.25">
      <c r="A211" s="173"/>
      <c r="B211" s="162" t="s">
        <v>997</v>
      </c>
      <c r="C211" s="162"/>
      <c r="D211" s="162"/>
      <c r="E211" s="175"/>
      <c r="F211" s="175"/>
      <c r="G211" s="175"/>
      <c r="H211" s="175"/>
      <c r="I211" s="175"/>
      <c r="J211" s="175"/>
      <c r="K211" s="155"/>
      <c r="M211" s="139"/>
      <c r="N211" s="139"/>
    </row>
    <row r="212" spans="1:14" s="29" customFormat="1" x14ac:dyDescent="0.25">
      <c r="A212" s="173"/>
      <c r="B212" s="162" t="s">
        <v>992</v>
      </c>
      <c r="C212" s="162"/>
      <c r="D212" s="162"/>
      <c r="E212" s="175"/>
      <c r="F212" s="175"/>
      <c r="G212" s="175"/>
      <c r="H212" s="175"/>
      <c r="I212" s="175"/>
      <c r="J212" s="175"/>
      <c r="K212" s="155"/>
      <c r="M212" s="139"/>
      <c r="N212" s="139"/>
    </row>
    <row r="213" spans="1:14" x14ac:dyDescent="0.25">
      <c r="A213" s="28"/>
      <c r="B213" s="162" t="s">
        <v>925</v>
      </c>
      <c r="C213" s="162"/>
      <c r="D213" s="162"/>
      <c r="E213" s="162"/>
      <c r="F213" s="162"/>
      <c r="G213" s="162"/>
      <c r="H213" s="161"/>
      <c r="I213" s="161"/>
      <c r="J213" s="161"/>
    </row>
    <row r="214" spans="1:14" x14ac:dyDescent="0.25">
      <c r="A214" s="28"/>
      <c r="B214" s="162" t="s">
        <v>993</v>
      </c>
      <c r="C214" s="162"/>
      <c r="D214" s="162"/>
      <c r="E214" s="162"/>
      <c r="F214" s="162"/>
      <c r="G214" s="162"/>
      <c r="H214" s="161"/>
      <c r="I214" s="161"/>
      <c r="J214" s="161"/>
    </row>
    <row r="215" spans="1:14" x14ac:dyDescent="0.25">
      <c r="B215" s="162" t="s">
        <v>994</v>
      </c>
      <c r="C215" s="162"/>
      <c r="D215" s="162"/>
      <c r="E215" s="162"/>
      <c r="F215" s="162"/>
      <c r="G215" s="162"/>
      <c r="H215" s="161"/>
      <c r="I215" s="161"/>
      <c r="J215" s="161"/>
    </row>
  </sheetData>
  <mergeCells count="51">
    <mergeCell ref="B31:C31"/>
    <mergeCell ref="A4:K4"/>
    <mergeCell ref="A5:K5"/>
    <mergeCell ref="A28:K28"/>
    <mergeCell ref="B29:C29"/>
    <mergeCell ref="B30:C30"/>
    <mergeCell ref="B43:C43"/>
    <mergeCell ref="B32:C32"/>
    <mergeCell ref="B33:C33"/>
    <mergeCell ref="B34:C34"/>
    <mergeCell ref="B35:C35"/>
    <mergeCell ref="B36:C36"/>
    <mergeCell ref="B37:C37"/>
    <mergeCell ref="B38:C38"/>
    <mergeCell ref="B39:C39"/>
    <mergeCell ref="B40:C40"/>
    <mergeCell ref="B41:C41"/>
    <mergeCell ref="B42:C42"/>
    <mergeCell ref="B55:C55"/>
    <mergeCell ref="B44:C44"/>
    <mergeCell ref="B45:C45"/>
    <mergeCell ref="B46:C46"/>
    <mergeCell ref="B47:C47"/>
    <mergeCell ref="B48:C48"/>
    <mergeCell ref="B49:C49"/>
    <mergeCell ref="B50:C50"/>
    <mergeCell ref="B51:C51"/>
    <mergeCell ref="B52:C52"/>
    <mergeCell ref="B53:C53"/>
    <mergeCell ref="B54:C54"/>
    <mergeCell ref="A74:K74"/>
    <mergeCell ref="B56:C56"/>
    <mergeCell ref="B57:C57"/>
    <mergeCell ref="B58:C58"/>
    <mergeCell ref="B59:C59"/>
    <mergeCell ref="B60:C60"/>
    <mergeCell ref="B61:C61"/>
    <mergeCell ref="B62:C62"/>
    <mergeCell ref="B63:C63"/>
    <mergeCell ref="B64:C64"/>
    <mergeCell ref="B65:C65"/>
    <mergeCell ref="A66:K66"/>
    <mergeCell ref="B126:C126"/>
    <mergeCell ref="A135:K135"/>
    <mergeCell ref="A168:K168"/>
    <mergeCell ref="B75:C75"/>
    <mergeCell ref="B76:C76"/>
    <mergeCell ref="B116:C116"/>
    <mergeCell ref="B118:C118"/>
    <mergeCell ref="B122:C122"/>
    <mergeCell ref="B125:C125"/>
  </mergeCells>
  <phoneticPr fontId="33" type="noConversion"/>
  <pageMargins left="0.70866141732283472" right="0.70866141732283472" top="0.74803149606299213" bottom="0.74803149606299213" header="0.31496062992125984" footer="0.31496062992125984"/>
  <pageSetup paperSize="9" scale="46" fitToHeight="1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159"/>
  <sheetViews>
    <sheetView workbookViewId="0">
      <pane ySplit="3" topLeftCell="A4" activePane="bottomLeft" state="frozen"/>
      <selection pane="bottomLeft" activeCell="C2" sqref="C2"/>
    </sheetView>
  </sheetViews>
  <sheetFormatPr defaultColWidth="9" defaultRowHeight="11.5" x14ac:dyDescent="0.25"/>
  <cols>
    <col min="1" max="1" width="21.6328125" style="35" customWidth="1"/>
    <col min="2" max="3" width="9" style="2"/>
    <col min="4" max="4" width="9" style="28"/>
    <col min="5" max="7" width="9" style="2"/>
    <col min="8" max="8" width="9" style="76"/>
    <col min="9" max="9" width="66.08984375" style="28" customWidth="1"/>
    <col min="10" max="16384" width="9" style="2"/>
  </cols>
  <sheetData>
    <row r="1" spans="1:10" customFormat="1" ht="15.75" customHeight="1" x14ac:dyDescent="0.25">
      <c r="A1" s="31"/>
      <c r="B1" s="4"/>
      <c r="C1" s="4"/>
      <c r="D1" s="5"/>
      <c r="E1" s="4"/>
      <c r="F1" s="4"/>
      <c r="G1" s="4"/>
      <c r="H1" s="74"/>
      <c r="I1" s="5"/>
      <c r="J1" s="4"/>
    </row>
    <row r="2" spans="1:10" customFormat="1" ht="46" x14ac:dyDescent="0.25">
      <c r="A2" s="3" t="s">
        <v>0</v>
      </c>
      <c r="B2" s="3"/>
      <c r="C2" s="3"/>
      <c r="D2" s="3" t="s">
        <v>1</v>
      </c>
      <c r="E2" s="3" t="s">
        <v>2</v>
      </c>
      <c r="F2" s="3" t="s">
        <v>3</v>
      </c>
      <c r="G2" s="3" t="s">
        <v>4</v>
      </c>
      <c r="H2" s="40" t="s">
        <v>5</v>
      </c>
      <c r="I2" s="3" t="s">
        <v>6</v>
      </c>
      <c r="J2" s="3" t="s">
        <v>7</v>
      </c>
    </row>
    <row r="3" spans="1:10" customFormat="1" x14ac:dyDescent="0.25">
      <c r="A3" s="201"/>
      <c r="B3" s="202"/>
      <c r="C3" s="202"/>
      <c r="D3" s="202"/>
      <c r="E3" s="202"/>
      <c r="F3" s="202"/>
      <c r="G3" s="202"/>
      <c r="H3" s="202"/>
      <c r="I3" s="202"/>
      <c r="J3" s="203"/>
    </row>
    <row r="4" spans="1:10" s="70" customFormat="1" ht="150" customHeight="1" x14ac:dyDescent="0.25">
      <c r="A4" s="182" t="s">
        <v>780</v>
      </c>
      <c r="B4" s="183"/>
      <c r="C4" s="183"/>
      <c r="D4" s="183"/>
      <c r="E4" s="183"/>
      <c r="F4" s="183"/>
      <c r="G4" s="183"/>
      <c r="H4" s="183"/>
      <c r="I4" s="183"/>
      <c r="J4" s="184"/>
    </row>
    <row r="5" spans="1:10" ht="34.5" x14ac:dyDescent="0.25">
      <c r="A5" s="30" t="s">
        <v>9</v>
      </c>
      <c r="B5" s="6" t="s">
        <v>577</v>
      </c>
      <c r="C5" s="6"/>
      <c r="D5" s="17" t="s">
        <v>12</v>
      </c>
      <c r="E5" s="7">
        <f>F5+G5</f>
        <v>2.7409999999999997</v>
      </c>
      <c r="F5" s="9">
        <v>2.2709999999999999</v>
      </c>
      <c r="G5" s="9">
        <v>0.47</v>
      </c>
      <c r="H5" s="58" t="s">
        <v>101</v>
      </c>
      <c r="I5" s="22" t="s">
        <v>781</v>
      </c>
      <c r="J5" s="24"/>
    </row>
    <row r="6" spans="1:10" ht="44.25" customHeight="1" x14ac:dyDescent="0.25">
      <c r="A6" s="30"/>
      <c r="B6" s="6" t="s">
        <v>579</v>
      </c>
      <c r="C6" s="6"/>
      <c r="D6" s="17" t="s">
        <v>12</v>
      </c>
      <c r="E6" s="7">
        <v>2.8</v>
      </c>
      <c r="F6" s="9">
        <v>2.2999999999999998</v>
      </c>
      <c r="G6" s="9">
        <f>E6-F6</f>
        <v>0.5</v>
      </c>
      <c r="H6" s="58" t="s">
        <v>580</v>
      </c>
      <c r="I6" s="41" t="s">
        <v>782</v>
      </c>
      <c r="J6" s="24"/>
    </row>
    <row r="7" spans="1:10" ht="23" x14ac:dyDescent="0.25">
      <c r="A7" s="30"/>
      <c r="B7" s="6" t="s">
        <v>582</v>
      </c>
      <c r="C7" s="6"/>
      <c r="D7" s="17" t="s">
        <v>12</v>
      </c>
      <c r="E7" s="7">
        <v>2.88</v>
      </c>
      <c r="F7" s="9">
        <v>2.42</v>
      </c>
      <c r="G7" s="9">
        <f>E7-F7</f>
        <v>0.45999999999999996</v>
      </c>
      <c r="H7" s="58" t="s">
        <v>580</v>
      </c>
      <c r="I7" s="41" t="s">
        <v>703</v>
      </c>
      <c r="J7" s="24"/>
    </row>
    <row r="8" spans="1:10" ht="69" x14ac:dyDescent="0.25">
      <c r="A8" s="32"/>
      <c r="B8" s="10" t="s">
        <v>184</v>
      </c>
      <c r="C8" s="10"/>
      <c r="D8" s="18" t="s">
        <v>12</v>
      </c>
      <c r="E8" s="7">
        <f>F8+G8</f>
        <v>1.083</v>
      </c>
      <c r="F8" s="7">
        <v>0.373</v>
      </c>
      <c r="G8" s="7">
        <v>0.71</v>
      </c>
      <c r="H8" s="42" t="s">
        <v>101</v>
      </c>
      <c r="I8" s="41" t="s">
        <v>742</v>
      </c>
      <c r="J8" s="24"/>
    </row>
    <row r="9" spans="1:10" ht="69" x14ac:dyDescent="0.25">
      <c r="A9" s="32"/>
      <c r="B9" s="10" t="s">
        <v>783</v>
      </c>
      <c r="C9" s="10"/>
      <c r="D9" s="18" t="s">
        <v>12</v>
      </c>
      <c r="E9" s="7">
        <v>1.24</v>
      </c>
      <c r="F9" s="7">
        <v>0</v>
      </c>
      <c r="G9" s="7">
        <f>E9-F9</f>
        <v>1.24</v>
      </c>
      <c r="H9" s="42" t="s">
        <v>580</v>
      </c>
      <c r="I9" s="41" t="s">
        <v>743</v>
      </c>
      <c r="J9" s="24"/>
    </row>
    <row r="10" spans="1:10" ht="57.5" x14ac:dyDescent="0.25">
      <c r="A10" s="32"/>
      <c r="B10" s="10" t="s">
        <v>784</v>
      </c>
      <c r="C10" s="10"/>
      <c r="D10" s="18" t="s">
        <v>12</v>
      </c>
      <c r="E10" s="7">
        <v>2.1859999999999999</v>
      </c>
      <c r="F10" s="7"/>
      <c r="G10" s="7"/>
      <c r="H10" s="42" t="s">
        <v>103</v>
      </c>
      <c r="I10" s="41" t="s">
        <v>706</v>
      </c>
      <c r="J10" s="24"/>
    </row>
    <row r="11" spans="1:10" ht="57.5" x14ac:dyDescent="0.25">
      <c r="A11" s="32"/>
      <c r="B11" s="226" t="s">
        <v>587</v>
      </c>
      <c r="C11" s="227"/>
      <c r="D11" s="18" t="s">
        <v>12</v>
      </c>
      <c r="E11" s="7">
        <v>1.39</v>
      </c>
      <c r="F11" s="7"/>
      <c r="G11" s="7"/>
      <c r="H11" s="42" t="s">
        <v>103</v>
      </c>
      <c r="I11" s="41" t="s">
        <v>706</v>
      </c>
      <c r="J11" s="24"/>
    </row>
    <row r="12" spans="1:10" ht="57.5" x14ac:dyDescent="0.25">
      <c r="A12" s="32"/>
      <c r="B12" s="226" t="s">
        <v>588</v>
      </c>
      <c r="C12" s="227"/>
      <c r="D12" s="18" t="s">
        <v>12</v>
      </c>
      <c r="E12" s="7">
        <v>0.91400000000000003</v>
      </c>
      <c r="F12" s="7"/>
      <c r="G12" s="7"/>
      <c r="H12" s="42" t="s">
        <v>103</v>
      </c>
      <c r="I12" s="41" t="s">
        <v>706</v>
      </c>
      <c r="J12" s="24"/>
    </row>
    <row r="13" spans="1:10" ht="23" x14ac:dyDescent="0.25">
      <c r="A13" s="30"/>
      <c r="B13" s="6" t="s">
        <v>589</v>
      </c>
      <c r="C13" s="6"/>
      <c r="D13" s="17" t="s">
        <v>12</v>
      </c>
      <c r="E13" s="9">
        <f>F13+G13</f>
        <v>3.2320000000000002</v>
      </c>
      <c r="F13" s="9">
        <v>2.6080000000000001</v>
      </c>
      <c r="G13" s="9">
        <v>0.624</v>
      </c>
      <c r="H13" s="58" t="s">
        <v>101</v>
      </c>
      <c r="I13" s="41" t="s">
        <v>785</v>
      </c>
      <c r="J13" s="24"/>
    </row>
    <row r="14" spans="1:10" ht="34.5" x14ac:dyDescent="0.25">
      <c r="A14" s="30"/>
      <c r="B14" s="6" t="s">
        <v>591</v>
      </c>
      <c r="C14" s="6"/>
      <c r="D14" s="17" t="s">
        <v>12</v>
      </c>
      <c r="E14" s="9">
        <v>3.2</v>
      </c>
      <c r="F14" s="9">
        <v>2.58</v>
      </c>
      <c r="G14" s="9">
        <f>E14-F14</f>
        <v>0.62000000000000011</v>
      </c>
      <c r="H14" s="58" t="s">
        <v>580</v>
      </c>
      <c r="I14" s="41" t="s">
        <v>592</v>
      </c>
      <c r="J14" s="24"/>
    </row>
    <row r="15" spans="1:10" x14ac:dyDescent="0.25">
      <c r="A15" s="30"/>
      <c r="B15" s="6" t="s">
        <v>593</v>
      </c>
      <c r="C15" s="6"/>
      <c r="D15" s="17" t="s">
        <v>12</v>
      </c>
      <c r="E15" s="9">
        <v>3.24</v>
      </c>
      <c r="F15" s="9">
        <v>2.67</v>
      </c>
      <c r="G15" s="9">
        <f>E15-F15</f>
        <v>0.57000000000000028</v>
      </c>
      <c r="H15" s="58" t="s">
        <v>580</v>
      </c>
      <c r="I15" s="41" t="s">
        <v>594</v>
      </c>
      <c r="J15" s="24"/>
    </row>
    <row r="16" spans="1:10" ht="80.5" x14ac:dyDescent="0.25">
      <c r="A16" s="32"/>
      <c r="B16" s="10" t="s">
        <v>595</v>
      </c>
      <c r="C16" s="10"/>
      <c r="D16" s="18" t="s">
        <v>12</v>
      </c>
      <c r="E16" s="7">
        <f>F16+G16</f>
        <v>3.1539999999999999</v>
      </c>
      <c r="F16" s="7">
        <v>2.4E-2</v>
      </c>
      <c r="G16" s="7">
        <v>3.13</v>
      </c>
      <c r="H16" s="42" t="s">
        <v>101</v>
      </c>
      <c r="I16" s="41" t="s">
        <v>786</v>
      </c>
      <c r="J16" s="24"/>
    </row>
    <row r="17" spans="1:10" ht="57.5" x14ac:dyDescent="0.25">
      <c r="A17" s="32"/>
      <c r="B17" s="10" t="s">
        <v>597</v>
      </c>
      <c r="C17" s="10"/>
      <c r="D17" s="18" t="s">
        <v>12</v>
      </c>
      <c r="E17" s="7">
        <v>1.92</v>
      </c>
      <c r="F17" s="7">
        <v>0</v>
      </c>
      <c r="G17" s="7">
        <f>E17-F17</f>
        <v>1.92</v>
      </c>
      <c r="H17" s="42" t="s">
        <v>580</v>
      </c>
      <c r="I17" s="41" t="s">
        <v>747</v>
      </c>
      <c r="J17" s="24"/>
    </row>
    <row r="18" spans="1:10" ht="72.5" x14ac:dyDescent="0.35">
      <c r="A18" s="32"/>
      <c r="B18" s="226" t="s">
        <v>599</v>
      </c>
      <c r="C18" s="227"/>
      <c r="D18" s="18" t="s">
        <v>12</v>
      </c>
      <c r="E18" s="7">
        <f>F18+G18</f>
        <v>0.34499999999999997</v>
      </c>
      <c r="F18" s="7">
        <v>0</v>
      </c>
      <c r="G18" s="7">
        <v>0.34499999999999997</v>
      </c>
      <c r="H18" s="42" t="s">
        <v>103</v>
      </c>
      <c r="I18" s="45" t="s">
        <v>787</v>
      </c>
      <c r="J18" s="24"/>
    </row>
    <row r="19" spans="1:10" ht="23" x14ac:dyDescent="0.25">
      <c r="A19" s="32"/>
      <c r="B19" s="10" t="s">
        <v>749</v>
      </c>
      <c r="C19" s="10"/>
      <c r="D19" s="18" t="s">
        <v>12</v>
      </c>
      <c r="E19" s="7">
        <f>F19+G19</f>
        <v>1.1359999999999999</v>
      </c>
      <c r="F19" s="7">
        <v>0</v>
      </c>
      <c r="G19" s="7">
        <v>1.1359999999999999</v>
      </c>
      <c r="H19" s="42" t="s">
        <v>101</v>
      </c>
      <c r="I19" s="41" t="s">
        <v>788</v>
      </c>
      <c r="J19" s="24"/>
    </row>
    <row r="20" spans="1:10" ht="14.5" x14ac:dyDescent="0.25">
      <c r="A20" s="32"/>
      <c r="B20" s="6" t="s">
        <v>605</v>
      </c>
      <c r="C20" s="6"/>
      <c r="D20" s="17" t="s">
        <v>12</v>
      </c>
      <c r="E20" s="7">
        <v>1.8049999999999999</v>
      </c>
      <c r="F20" s="7">
        <v>1.61</v>
      </c>
      <c r="G20" s="7">
        <f>E20-F20</f>
        <v>0.19499999999999984</v>
      </c>
      <c r="H20" s="42" t="s">
        <v>101</v>
      </c>
      <c r="I20" s="41"/>
      <c r="J20" s="24"/>
    </row>
    <row r="21" spans="1:10" ht="14.5" x14ac:dyDescent="0.25">
      <c r="A21" s="30"/>
      <c r="B21" s="6" t="s">
        <v>606</v>
      </c>
      <c r="C21" s="6"/>
      <c r="D21" s="17" t="s">
        <v>12</v>
      </c>
      <c r="E21" s="7">
        <v>1.9</v>
      </c>
      <c r="F21" s="7">
        <v>1.7</v>
      </c>
      <c r="G21" s="7">
        <f>E21-F21</f>
        <v>0.19999999999999996</v>
      </c>
      <c r="H21" s="75" t="s">
        <v>580</v>
      </c>
      <c r="I21" s="41"/>
      <c r="J21" s="24"/>
    </row>
    <row r="22" spans="1:10" ht="14.5" x14ac:dyDescent="0.25">
      <c r="A22" s="30"/>
      <c r="B22" s="6" t="s">
        <v>46</v>
      </c>
      <c r="C22" s="6"/>
      <c r="D22" s="17" t="s">
        <v>40</v>
      </c>
      <c r="E22" s="7">
        <v>3.37</v>
      </c>
      <c r="F22" s="7">
        <v>2.7</v>
      </c>
      <c r="G22" s="7">
        <f>E22-F22</f>
        <v>0.66999999999999993</v>
      </c>
      <c r="H22" s="75" t="s">
        <v>580</v>
      </c>
      <c r="I22" s="41"/>
      <c r="J22" s="24"/>
    </row>
    <row r="23" spans="1:10" ht="14.5" x14ac:dyDescent="0.25">
      <c r="A23" s="32"/>
      <c r="B23" s="10" t="s">
        <v>607</v>
      </c>
      <c r="C23" s="10"/>
      <c r="D23" s="18" t="s">
        <v>40</v>
      </c>
      <c r="E23" s="7">
        <f>F23+G23</f>
        <v>2.7279999999999998</v>
      </c>
      <c r="F23" s="7">
        <v>2.234</v>
      </c>
      <c r="G23" s="7">
        <v>0.49399999999999999</v>
      </c>
      <c r="H23" s="75" t="s">
        <v>101</v>
      </c>
      <c r="I23" s="41"/>
      <c r="J23" s="24"/>
    </row>
    <row r="24" spans="1:10" ht="23" x14ac:dyDescent="0.25">
      <c r="A24" s="30"/>
      <c r="B24" s="6" t="s">
        <v>608</v>
      </c>
      <c r="C24" s="6"/>
      <c r="D24" s="17" t="s">
        <v>40</v>
      </c>
      <c r="E24" s="7">
        <v>3.07</v>
      </c>
      <c r="F24" s="7">
        <v>2.68</v>
      </c>
      <c r="G24" s="7">
        <f>E24-F24</f>
        <v>0.38999999999999968</v>
      </c>
      <c r="H24" s="75" t="s">
        <v>580</v>
      </c>
      <c r="I24" s="41" t="s">
        <v>609</v>
      </c>
      <c r="J24" s="24"/>
    </row>
    <row r="25" spans="1:10" ht="57.5" x14ac:dyDescent="0.25">
      <c r="A25" s="30"/>
      <c r="B25" s="6" t="s">
        <v>484</v>
      </c>
      <c r="C25" s="6"/>
      <c r="D25" s="17" t="s">
        <v>40</v>
      </c>
      <c r="E25" s="9">
        <f>F25+G25</f>
        <v>1.0389999999999999</v>
      </c>
      <c r="F25" s="9">
        <v>4.4999999999999998E-2</v>
      </c>
      <c r="G25" s="9">
        <v>0.99399999999999999</v>
      </c>
      <c r="H25" s="58" t="s">
        <v>101</v>
      </c>
      <c r="I25" s="41" t="s">
        <v>751</v>
      </c>
      <c r="J25" s="24"/>
    </row>
    <row r="26" spans="1:10" ht="14.5" x14ac:dyDescent="0.35">
      <c r="A26" s="30"/>
      <c r="B26" s="6" t="s">
        <v>611</v>
      </c>
      <c r="C26" s="6"/>
      <c r="D26" s="17" t="s">
        <v>12</v>
      </c>
      <c r="E26" s="7">
        <v>3.53</v>
      </c>
      <c r="F26" s="9">
        <v>2.92</v>
      </c>
      <c r="G26" s="9">
        <f>E26-F26</f>
        <v>0.60999999999999988</v>
      </c>
      <c r="H26" s="42" t="s">
        <v>580</v>
      </c>
      <c r="I26" s="46"/>
      <c r="J26" s="24"/>
    </row>
    <row r="27" spans="1:10" ht="14.5" x14ac:dyDescent="0.25">
      <c r="A27" s="30"/>
      <c r="B27" s="6" t="s">
        <v>704</v>
      </c>
      <c r="C27" s="6"/>
      <c r="D27" s="17" t="s">
        <v>12</v>
      </c>
      <c r="E27" s="7">
        <v>3.49</v>
      </c>
      <c r="F27" s="9">
        <v>2.88</v>
      </c>
      <c r="G27" s="9">
        <f>E27-F27</f>
        <v>0.61000000000000032</v>
      </c>
      <c r="H27" s="42" t="s">
        <v>580</v>
      </c>
      <c r="I27" s="41"/>
      <c r="J27" s="24"/>
    </row>
    <row r="28" spans="1:10" ht="14.5" x14ac:dyDescent="0.25">
      <c r="A28" s="30"/>
      <c r="B28" s="6" t="s">
        <v>613</v>
      </c>
      <c r="C28" s="6"/>
      <c r="D28" s="17" t="s">
        <v>12</v>
      </c>
      <c r="E28" s="7">
        <v>3.31</v>
      </c>
      <c r="F28" s="9">
        <v>3.05</v>
      </c>
      <c r="G28" s="9">
        <f>E28-F28</f>
        <v>0.26000000000000023</v>
      </c>
      <c r="H28" s="42" t="s">
        <v>580</v>
      </c>
      <c r="I28" s="41"/>
      <c r="J28" s="24"/>
    </row>
    <row r="29" spans="1:10" x14ac:dyDescent="0.25">
      <c r="A29" s="33"/>
      <c r="B29" s="24"/>
      <c r="C29" s="24"/>
      <c r="D29" s="26"/>
      <c r="E29" s="24"/>
      <c r="F29" s="24"/>
      <c r="G29" s="24"/>
      <c r="H29" s="48"/>
      <c r="I29" s="41"/>
      <c r="J29" s="24"/>
    </row>
    <row r="30" spans="1:10" ht="46" x14ac:dyDescent="0.25">
      <c r="A30" s="30" t="s">
        <v>64</v>
      </c>
      <c r="B30" s="6" t="s">
        <v>409</v>
      </c>
      <c r="C30" s="6"/>
      <c r="D30" s="17" t="s">
        <v>12</v>
      </c>
      <c r="E30" s="7">
        <v>3.1850000000000001</v>
      </c>
      <c r="F30" s="8"/>
      <c r="G30" s="8"/>
      <c r="H30" s="42" t="s">
        <v>103</v>
      </c>
      <c r="I30" s="41"/>
      <c r="J30" s="24"/>
    </row>
    <row r="31" spans="1:10" ht="14.5" x14ac:dyDescent="0.25">
      <c r="A31" s="30"/>
      <c r="B31" s="6" t="s">
        <v>65</v>
      </c>
      <c r="C31" s="6"/>
      <c r="D31" s="17" t="s">
        <v>40</v>
      </c>
      <c r="E31" s="6"/>
      <c r="F31" s="9">
        <v>3.1299100000000002</v>
      </c>
      <c r="G31" s="14"/>
      <c r="H31" s="73" t="s">
        <v>66</v>
      </c>
      <c r="I31" s="41"/>
      <c r="J31" s="24"/>
    </row>
    <row r="32" spans="1:10" ht="14.5" x14ac:dyDescent="0.25">
      <c r="A32" s="30"/>
      <c r="B32" s="6" t="s">
        <v>68</v>
      </c>
      <c r="C32" s="6"/>
      <c r="D32" s="17" t="s">
        <v>40</v>
      </c>
      <c r="E32" s="6"/>
      <c r="F32" s="9">
        <v>2.1175000000000002</v>
      </c>
      <c r="G32" s="14"/>
      <c r="H32" s="73" t="s">
        <v>66</v>
      </c>
      <c r="I32" s="41"/>
      <c r="J32" s="24"/>
    </row>
    <row r="33" spans="1:10" x14ac:dyDescent="0.25">
      <c r="A33" s="30"/>
      <c r="B33" s="6" t="s">
        <v>69</v>
      </c>
      <c r="C33" s="6"/>
      <c r="D33" s="17" t="s">
        <v>40</v>
      </c>
      <c r="E33" s="6"/>
      <c r="F33" s="9">
        <v>2.8248000000000002</v>
      </c>
      <c r="G33" s="13"/>
      <c r="H33" s="73" t="s">
        <v>66</v>
      </c>
      <c r="I33" s="41"/>
      <c r="J33" s="24"/>
    </row>
    <row r="34" spans="1:10" x14ac:dyDescent="0.25">
      <c r="A34" s="30"/>
      <c r="B34" s="6" t="s">
        <v>70</v>
      </c>
      <c r="C34" s="6"/>
      <c r="D34" s="17" t="s">
        <v>40</v>
      </c>
      <c r="E34" s="6"/>
      <c r="F34" s="9">
        <v>3.0988900000000004</v>
      </c>
      <c r="G34" s="13"/>
      <c r="H34" s="73" t="s">
        <v>66</v>
      </c>
      <c r="I34" s="41"/>
      <c r="J34" s="24"/>
    </row>
    <row r="35" spans="1:10" x14ac:dyDescent="0.25">
      <c r="A35" s="30"/>
      <c r="B35" s="6" t="s">
        <v>71</v>
      </c>
      <c r="C35" s="6"/>
      <c r="D35" s="17" t="s">
        <v>40</v>
      </c>
      <c r="E35" s="6"/>
      <c r="F35" s="9">
        <v>2.7927300000000002</v>
      </c>
      <c r="G35" s="13"/>
      <c r="H35" s="73" t="s">
        <v>66</v>
      </c>
      <c r="I35" s="41"/>
      <c r="J35" s="24"/>
    </row>
    <row r="36" spans="1:10" x14ac:dyDescent="0.25">
      <c r="A36" s="30"/>
      <c r="B36" s="6" t="s">
        <v>72</v>
      </c>
      <c r="C36" s="6"/>
      <c r="D36" s="17" t="s">
        <v>40</v>
      </c>
      <c r="E36" s="6"/>
      <c r="F36" s="9">
        <v>2.7843200000000001</v>
      </c>
      <c r="G36" s="13"/>
      <c r="H36" s="73" t="s">
        <v>66</v>
      </c>
      <c r="I36" s="41"/>
      <c r="J36" s="24"/>
    </row>
    <row r="37" spans="1:10" x14ac:dyDescent="0.25">
      <c r="A37" s="30"/>
      <c r="B37" s="6" t="s">
        <v>73</v>
      </c>
      <c r="C37" s="6"/>
      <c r="D37" s="17" t="s">
        <v>40</v>
      </c>
      <c r="E37" s="6"/>
      <c r="F37" s="9">
        <v>3.2251999999999996</v>
      </c>
      <c r="G37" s="13"/>
      <c r="H37" s="73" t="s">
        <v>66</v>
      </c>
      <c r="I37" s="41"/>
      <c r="J37" s="24"/>
    </row>
    <row r="38" spans="1:10" x14ac:dyDescent="0.25">
      <c r="A38" s="30"/>
      <c r="B38" s="6" t="s">
        <v>74</v>
      </c>
      <c r="C38" s="6"/>
      <c r="D38" s="17" t="s">
        <v>40</v>
      </c>
      <c r="E38" s="6"/>
      <c r="F38" s="9">
        <v>3.3813299999999997</v>
      </c>
      <c r="G38" s="13"/>
      <c r="H38" s="73" t="s">
        <v>66</v>
      </c>
      <c r="I38" s="41"/>
      <c r="J38" s="24"/>
    </row>
    <row r="39" spans="1:10" x14ac:dyDescent="0.25">
      <c r="A39" s="30"/>
      <c r="B39" s="6" t="s">
        <v>75</v>
      </c>
      <c r="C39" s="6"/>
      <c r="D39" s="17" t="s">
        <v>40</v>
      </c>
      <c r="E39" s="6"/>
      <c r="F39" s="9">
        <v>3.0346199999999999</v>
      </c>
      <c r="G39" s="13"/>
      <c r="H39" s="73" t="s">
        <v>66</v>
      </c>
      <c r="I39" s="41"/>
      <c r="J39" s="24"/>
    </row>
    <row r="40" spans="1:10" x14ac:dyDescent="0.25">
      <c r="A40" s="30"/>
      <c r="B40" s="6" t="s">
        <v>76</v>
      </c>
      <c r="C40" s="6"/>
      <c r="D40" s="17" t="s">
        <v>40</v>
      </c>
      <c r="E40" s="6"/>
      <c r="F40" s="9">
        <v>3.4320000000000004</v>
      </c>
      <c r="G40" s="8"/>
      <c r="H40" s="73" t="s">
        <v>66</v>
      </c>
      <c r="I40" s="41"/>
      <c r="J40" s="24"/>
    </row>
    <row r="41" spans="1:10" x14ac:dyDescent="0.25">
      <c r="A41" s="30"/>
      <c r="B41" s="6" t="s">
        <v>77</v>
      </c>
      <c r="C41" s="6"/>
      <c r="D41" s="17" t="s">
        <v>40</v>
      </c>
      <c r="E41" s="6"/>
      <c r="F41" s="9">
        <v>3.1518999999999999</v>
      </c>
      <c r="G41" s="8"/>
      <c r="H41" s="73" t="s">
        <v>66</v>
      </c>
      <c r="I41" s="41"/>
      <c r="J41" s="24"/>
    </row>
    <row r="42" spans="1:10" ht="69" x14ac:dyDescent="0.25">
      <c r="A42" s="30"/>
      <c r="B42" s="6" t="s">
        <v>78</v>
      </c>
      <c r="C42" s="6"/>
      <c r="D42" s="17" t="s">
        <v>40</v>
      </c>
      <c r="E42" s="6"/>
      <c r="F42" s="9">
        <v>3.0284</v>
      </c>
      <c r="G42" s="8"/>
      <c r="H42" s="73" t="s">
        <v>66</v>
      </c>
      <c r="I42" s="41" t="s">
        <v>413</v>
      </c>
      <c r="J42" s="24"/>
    </row>
    <row r="43" spans="1:10" ht="69" x14ac:dyDescent="0.25">
      <c r="A43" s="30"/>
      <c r="B43" s="6" t="s">
        <v>80</v>
      </c>
      <c r="C43" s="6"/>
      <c r="D43" s="17" t="s">
        <v>40</v>
      </c>
      <c r="E43" s="6"/>
      <c r="F43" s="9">
        <v>2.8204799999999999</v>
      </c>
      <c r="G43" s="8"/>
      <c r="H43" s="73" t="s">
        <v>66</v>
      </c>
      <c r="I43" s="41" t="s">
        <v>413</v>
      </c>
      <c r="J43" s="24"/>
    </row>
    <row r="44" spans="1:10" x14ac:dyDescent="0.25">
      <c r="A44" s="30"/>
      <c r="B44" s="6" t="s">
        <v>81</v>
      </c>
      <c r="C44" s="6"/>
      <c r="D44" s="17" t="s">
        <v>40</v>
      </c>
      <c r="E44" s="6"/>
      <c r="F44" s="9">
        <v>2.9466600000000005</v>
      </c>
      <c r="G44" s="8"/>
      <c r="H44" s="73" t="s">
        <v>66</v>
      </c>
      <c r="I44" s="41"/>
      <c r="J44" s="24"/>
    </row>
    <row r="45" spans="1:10" x14ac:dyDescent="0.25">
      <c r="A45" s="30"/>
      <c r="B45" s="6" t="s">
        <v>82</v>
      </c>
      <c r="C45" s="6"/>
      <c r="D45" s="17" t="s">
        <v>40</v>
      </c>
      <c r="E45" s="6"/>
      <c r="F45" s="9">
        <v>2.8801900000000002</v>
      </c>
      <c r="G45" s="8"/>
      <c r="H45" s="73" t="s">
        <v>66</v>
      </c>
      <c r="I45" s="41"/>
      <c r="J45" s="24"/>
    </row>
    <row r="46" spans="1:10" x14ac:dyDescent="0.25">
      <c r="A46" s="30"/>
      <c r="B46" s="6" t="s">
        <v>83</v>
      </c>
      <c r="C46" s="6"/>
      <c r="D46" s="17" t="s">
        <v>40</v>
      </c>
      <c r="E46" s="6"/>
      <c r="F46" s="9">
        <v>2.6884000000000001</v>
      </c>
      <c r="G46" s="8"/>
      <c r="H46" s="73" t="s">
        <v>66</v>
      </c>
      <c r="I46" s="41"/>
      <c r="J46" s="24"/>
    </row>
    <row r="47" spans="1:10" x14ac:dyDescent="0.25">
      <c r="A47" s="30"/>
      <c r="B47" s="6" t="s">
        <v>414</v>
      </c>
      <c r="C47" s="6"/>
      <c r="D47" s="17" t="s">
        <v>40</v>
      </c>
      <c r="E47" s="6"/>
      <c r="F47" s="9">
        <v>2.7284400000000004</v>
      </c>
      <c r="G47" s="8"/>
      <c r="H47" s="73" t="s">
        <v>66</v>
      </c>
      <c r="I47" s="41"/>
      <c r="J47" s="24"/>
    </row>
    <row r="48" spans="1:10" x14ac:dyDescent="0.25">
      <c r="A48" s="30"/>
      <c r="B48" s="6" t="s">
        <v>415</v>
      </c>
      <c r="C48" s="6"/>
      <c r="D48" s="17" t="s">
        <v>40</v>
      </c>
      <c r="E48" s="6"/>
      <c r="F48" s="9">
        <v>2.5682800000000001</v>
      </c>
      <c r="G48" s="8"/>
      <c r="H48" s="73" t="s">
        <v>66</v>
      </c>
      <c r="I48" s="41"/>
      <c r="J48" s="24"/>
    </row>
    <row r="49" spans="1:10" x14ac:dyDescent="0.25">
      <c r="A49" s="30"/>
      <c r="B49" s="6" t="s">
        <v>416</v>
      </c>
      <c r="C49" s="6"/>
      <c r="D49" s="17" t="s">
        <v>40</v>
      </c>
      <c r="E49" s="6"/>
      <c r="F49" s="9">
        <v>2.3390900000000001</v>
      </c>
      <c r="G49" s="8"/>
      <c r="H49" s="73" t="s">
        <v>66</v>
      </c>
      <c r="I49" s="41"/>
      <c r="J49" s="24"/>
    </row>
    <row r="50" spans="1:10" x14ac:dyDescent="0.25">
      <c r="A50" s="30"/>
      <c r="B50" s="6" t="s">
        <v>616</v>
      </c>
      <c r="C50" s="6"/>
      <c r="D50" s="17" t="s">
        <v>40</v>
      </c>
      <c r="E50" s="6"/>
      <c r="F50" s="9">
        <v>1.8162899999999997</v>
      </c>
      <c r="G50" s="8"/>
      <c r="H50" s="73" t="s">
        <v>66</v>
      </c>
      <c r="I50" s="41"/>
      <c r="J50" s="24"/>
    </row>
    <row r="51" spans="1:10" x14ac:dyDescent="0.25">
      <c r="A51" s="30"/>
      <c r="B51" s="6" t="s">
        <v>89</v>
      </c>
      <c r="C51" s="6"/>
      <c r="D51" s="17" t="s">
        <v>40</v>
      </c>
      <c r="E51" s="6"/>
      <c r="F51" s="9">
        <v>2.02</v>
      </c>
      <c r="G51" s="8"/>
      <c r="H51" s="73" t="s">
        <v>66</v>
      </c>
      <c r="I51" s="41"/>
      <c r="J51" s="24"/>
    </row>
    <row r="52" spans="1:10" x14ac:dyDescent="0.25">
      <c r="A52" s="30"/>
      <c r="B52" s="6" t="s">
        <v>418</v>
      </c>
      <c r="C52" s="6"/>
      <c r="D52" s="17" t="s">
        <v>40</v>
      </c>
      <c r="E52" s="6"/>
      <c r="F52" s="9">
        <v>0.95230000000000004</v>
      </c>
      <c r="G52" s="8"/>
      <c r="H52" s="73" t="s">
        <v>66</v>
      </c>
      <c r="I52" s="41"/>
      <c r="J52" s="24"/>
    </row>
    <row r="53" spans="1:10" x14ac:dyDescent="0.25">
      <c r="A53" s="30"/>
      <c r="B53" s="6" t="s">
        <v>91</v>
      </c>
      <c r="C53" s="6"/>
      <c r="D53" s="17" t="s">
        <v>40</v>
      </c>
      <c r="E53" s="6"/>
      <c r="F53" s="9">
        <v>1.0345599999999999</v>
      </c>
      <c r="G53" s="8"/>
      <c r="H53" s="73" t="s">
        <v>66</v>
      </c>
      <c r="I53" s="41"/>
      <c r="J53" s="24"/>
    </row>
    <row r="54" spans="1:10" x14ac:dyDescent="0.25">
      <c r="A54" s="30"/>
      <c r="B54" s="6" t="s">
        <v>419</v>
      </c>
      <c r="C54" s="6"/>
      <c r="D54" s="17" t="s">
        <v>40</v>
      </c>
      <c r="E54" s="6"/>
      <c r="F54" s="9">
        <v>2.0182500000000001</v>
      </c>
      <c r="G54" s="8"/>
      <c r="H54" s="73" t="s">
        <v>66</v>
      </c>
      <c r="I54" s="41"/>
      <c r="J54" s="24"/>
    </row>
    <row r="55" spans="1:10" ht="23" x14ac:dyDescent="0.25">
      <c r="A55" s="30"/>
      <c r="B55" s="6" t="s">
        <v>93</v>
      </c>
      <c r="C55" s="6"/>
      <c r="D55" s="17" t="s">
        <v>94</v>
      </c>
      <c r="E55" s="9">
        <f>F55+G55</f>
        <v>1.8840599999999998</v>
      </c>
      <c r="F55" s="7">
        <f>31.65*56.4/1000</f>
        <v>1.7850599999999999</v>
      </c>
      <c r="G55" s="7">
        <f>0.099</f>
        <v>9.9000000000000005E-2</v>
      </c>
      <c r="H55" s="73" t="s">
        <v>533</v>
      </c>
      <c r="I55" s="41"/>
      <c r="J55" s="24"/>
    </row>
    <row r="56" spans="1:10" ht="14.5" x14ac:dyDescent="0.25">
      <c r="A56" s="30"/>
      <c r="B56" s="6" t="s">
        <v>100</v>
      </c>
      <c r="C56" s="6"/>
      <c r="D56" s="17" t="s">
        <v>12</v>
      </c>
      <c r="E56" s="9">
        <f>F56+G56</f>
        <v>1.7250000000000001</v>
      </c>
      <c r="F56" s="7">
        <v>1.53</v>
      </c>
      <c r="G56" s="7">
        <v>0.19500000000000001</v>
      </c>
      <c r="H56" s="42" t="s">
        <v>495</v>
      </c>
      <c r="I56" s="41"/>
      <c r="J56" s="24"/>
    </row>
    <row r="57" spans="1:10" ht="57.5" x14ac:dyDescent="0.25">
      <c r="A57" s="32"/>
      <c r="B57" s="10" t="s">
        <v>705</v>
      </c>
      <c r="C57" s="10"/>
      <c r="D57" s="18" t="s">
        <v>94</v>
      </c>
      <c r="E57" s="7">
        <v>0.39800000000000002</v>
      </c>
      <c r="F57" s="7">
        <v>0</v>
      </c>
      <c r="G57" s="7">
        <v>0.39800000000000002</v>
      </c>
      <c r="H57" s="75" t="s">
        <v>103</v>
      </c>
      <c r="I57" s="41" t="s">
        <v>706</v>
      </c>
      <c r="J57" s="24"/>
    </row>
    <row r="58" spans="1:10" ht="57.5" x14ac:dyDescent="0.25">
      <c r="A58" s="32"/>
      <c r="B58" s="10" t="s">
        <v>707</v>
      </c>
      <c r="C58" s="10"/>
      <c r="D58" s="18" t="s">
        <v>94</v>
      </c>
      <c r="E58" s="7">
        <f>F58+G58</f>
        <v>1.26</v>
      </c>
      <c r="F58" s="7">
        <v>0</v>
      </c>
      <c r="G58" s="7">
        <v>1.26</v>
      </c>
      <c r="H58" s="42" t="s">
        <v>103</v>
      </c>
      <c r="I58" s="41" t="s">
        <v>706</v>
      </c>
      <c r="J58" s="24"/>
    </row>
    <row r="59" spans="1:10" x14ac:dyDescent="0.25">
      <c r="A59" s="33"/>
      <c r="B59" s="24"/>
      <c r="C59" s="24"/>
      <c r="D59" s="26"/>
      <c r="E59" s="24"/>
      <c r="F59" s="24"/>
      <c r="G59" s="24"/>
      <c r="H59" s="48"/>
      <c r="I59" s="41"/>
      <c r="J59" s="24"/>
    </row>
    <row r="60" spans="1:10" ht="81" customHeight="1" x14ac:dyDescent="0.25">
      <c r="A60" s="30" t="s">
        <v>126</v>
      </c>
      <c r="B60" s="10" t="s">
        <v>763</v>
      </c>
      <c r="C60" s="15"/>
      <c r="D60" s="27"/>
      <c r="E60" s="15"/>
      <c r="F60" s="10" t="s">
        <v>129</v>
      </c>
      <c r="G60" s="7">
        <v>5.3999999999999999E-2</v>
      </c>
      <c r="H60" s="71"/>
      <c r="I60" s="41" t="s">
        <v>764</v>
      </c>
      <c r="J60" s="24"/>
    </row>
    <row r="61" spans="1:10" ht="46" x14ac:dyDescent="0.25">
      <c r="A61" s="34"/>
      <c r="B61" s="10" t="s">
        <v>765</v>
      </c>
      <c r="C61" s="15"/>
      <c r="D61" s="18" t="s">
        <v>133</v>
      </c>
      <c r="E61" s="9">
        <f>F61+G61</f>
        <v>0.52600000000000002</v>
      </c>
      <c r="F61" s="7">
        <v>0.46400000000000002</v>
      </c>
      <c r="G61" s="7">
        <v>6.2E-2</v>
      </c>
      <c r="H61" s="72"/>
      <c r="I61" s="41" t="s">
        <v>766</v>
      </c>
      <c r="J61" s="24"/>
    </row>
    <row r="62" spans="1:10" ht="34.5" x14ac:dyDescent="0.25">
      <c r="A62" s="30"/>
      <c r="B62" s="6" t="s">
        <v>135</v>
      </c>
      <c r="C62" s="6"/>
      <c r="D62" s="17" t="s">
        <v>133</v>
      </c>
      <c r="E62" s="7">
        <f>F62+G62</f>
        <v>0.35499999999999998</v>
      </c>
      <c r="F62" s="7">
        <v>0.30099999999999999</v>
      </c>
      <c r="G62" s="7">
        <v>5.3999999999999999E-2</v>
      </c>
      <c r="H62" s="73" t="s">
        <v>422</v>
      </c>
      <c r="I62" s="41" t="s">
        <v>767</v>
      </c>
      <c r="J62" s="24"/>
    </row>
    <row r="63" spans="1:10" ht="34.5" x14ac:dyDescent="0.25">
      <c r="A63" s="30"/>
      <c r="B63" s="6" t="s">
        <v>137</v>
      </c>
      <c r="C63" s="6"/>
      <c r="D63" s="17" t="s">
        <v>133</v>
      </c>
      <c r="E63" s="9">
        <v>0</v>
      </c>
      <c r="F63" s="9">
        <v>0</v>
      </c>
      <c r="G63" s="9">
        <v>0</v>
      </c>
      <c r="H63" s="73" t="s">
        <v>768</v>
      </c>
      <c r="I63" s="41" t="s">
        <v>769</v>
      </c>
      <c r="J63" s="24"/>
    </row>
    <row r="64" spans="1:10" ht="34.5" x14ac:dyDescent="0.25">
      <c r="A64" s="30"/>
      <c r="B64" s="6" t="s">
        <v>139</v>
      </c>
      <c r="C64" s="6"/>
      <c r="D64" s="17" t="s">
        <v>133</v>
      </c>
      <c r="E64" s="9">
        <v>0</v>
      </c>
      <c r="F64" s="9">
        <v>0</v>
      </c>
      <c r="G64" s="9">
        <v>0</v>
      </c>
      <c r="H64" s="73" t="s">
        <v>768</v>
      </c>
      <c r="I64" s="41" t="s">
        <v>770</v>
      </c>
      <c r="J64" s="24"/>
    </row>
    <row r="65" spans="1:10" ht="34.5" x14ac:dyDescent="0.25">
      <c r="A65" s="30"/>
      <c r="B65" s="6" t="s">
        <v>141</v>
      </c>
      <c r="C65" s="6"/>
      <c r="D65" s="17" t="s">
        <v>133</v>
      </c>
      <c r="E65" s="9">
        <v>0</v>
      </c>
      <c r="F65" s="9">
        <v>0</v>
      </c>
      <c r="G65" s="9">
        <v>0</v>
      </c>
      <c r="H65" s="73" t="s">
        <v>768</v>
      </c>
      <c r="I65" s="41" t="s">
        <v>771</v>
      </c>
      <c r="J65" s="24"/>
    </row>
    <row r="66" spans="1:10" ht="92" x14ac:dyDescent="0.25">
      <c r="A66" s="30"/>
      <c r="B66" s="6" t="s">
        <v>143</v>
      </c>
      <c r="C66" s="6"/>
      <c r="D66" s="17" t="s">
        <v>133</v>
      </c>
      <c r="E66" s="9">
        <f>G66</f>
        <v>0.189</v>
      </c>
      <c r="F66" s="13" t="s">
        <v>772</v>
      </c>
      <c r="G66" s="8">
        <v>0.189</v>
      </c>
      <c r="H66" s="58" t="s">
        <v>422</v>
      </c>
      <c r="I66" s="41" t="s">
        <v>773</v>
      </c>
      <c r="J66" s="24"/>
    </row>
    <row r="67" spans="1:10" x14ac:dyDescent="0.25">
      <c r="A67" s="2"/>
      <c r="B67" s="51"/>
      <c r="C67" s="51"/>
      <c r="D67" s="52"/>
      <c r="E67" s="51"/>
      <c r="F67" s="51"/>
      <c r="G67" s="51"/>
      <c r="H67" s="52"/>
      <c r="I67" s="52"/>
      <c r="J67" s="51"/>
    </row>
    <row r="68" spans="1:10" ht="39" customHeight="1" x14ac:dyDescent="0.25">
      <c r="A68" s="50" t="s">
        <v>145</v>
      </c>
      <c r="B68" s="51" t="s">
        <v>539</v>
      </c>
      <c r="C68" s="51"/>
      <c r="D68" s="52" t="s">
        <v>97</v>
      </c>
      <c r="E68" s="51">
        <v>35.97</v>
      </c>
      <c r="F68" s="52" t="s">
        <v>540</v>
      </c>
      <c r="G68" s="51">
        <v>3.44</v>
      </c>
      <c r="H68" s="52" t="s">
        <v>150</v>
      </c>
      <c r="I68" s="52" t="s">
        <v>789</v>
      </c>
      <c r="J68" s="51" t="s">
        <v>152</v>
      </c>
    </row>
    <row r="69" spans="1:10" ht="23" x14ac:dyDescent="0.25">
      <c r="A69" s="51"/>
      <c r="B69" s="176" t="s">
        <v>756</v>
      </c>
      <c r="C69" s="177"/>
      <c r="D69" s="52" t="s">
        <v>97</v>
      </c>
      <c r="E69" s="52" t="s">
        <v>543</v>
      </c>
      <c r="F69" s="52" t="s">
        <v>544</v>
      </c>
      <c r="G69" s="51">
        <v>3.44</v>
      </c>
      <c r="H69" s="52" t="s">
        <v>150</v>
      </c>
      <c r="I69" s="52"/>
      <c r="J69" s="51" t="s">
        <v>152</v>
      </c>
    </row>
    <row r="70" spans="1:10" ht="23" x14ac:dyDescent="0.25">
      <c r="A70" s="51"/>
      <c r="B70" s="51" t="s">
        <v>545</v>
      </c>
      <c r="C70" s="51"/>
      <c r="D70" s="52" t="s">
        <v>97</v>
      </c>
      <c r="E70" s="51">
        <v>25.05</v>
      </c>
      <c r="F70" s="52" t="s">
        <v>546</v>
      </c>
      <c r="G70" s="51">
        <v>1.65</v>
      </c>
      <c r="H70" s="52" t="s">
        <v>150</v>
      </c>
      <c r="I70" s="52"/>
      <c r="J70" s="51" t="s">
        <v>152</v>
      </c>
    </row>
    <row r="71" spans="1:10" x14ac:dyDescent="0.25">
      <c r="A71" s="51"/>
      <c r="B71" s="207" t="s">
        <v>547</v>
      </c>
      <c r="C71" s="208"/>
      <c r="D71" s="52" t="s">
        <v>97</v>
      </c>
      <c r="E71" s="51">
        <v>25.82</v>
      </c>
      <c r="F71" s="51">
        <v>15.3</v>
      </c>
      <c r="G71" s="51">
        <v>10.52</v>
      </c>
      <c r="H71" s="52" t="s">
        <v>150</v>
      </c>
      <c r="I71" s="52" t="s">
        <v>548</v>
      </c>
      <c r="J71" s="51" t="s">
        <v>152</v>
      </c>
    </row>
    <row r="72" spans="1:10" ht="34.5" x14ac:dyDescent="0.25">
      <c r="A72" s="51"/>
      <c r="B72" s="207" t="s">
        <v>757</v>
      </c>
      <c r="C72" s="208"/>
      <c r="D72" s="52" t="s">
        <v>97</v>
      </c>
      <c r="E72" s="51">
        <v>21.53</v>
      </c>
      <c r="F72" s="51">
        <v>20.63</v>
      </c>
      <c r="G72" s="51">
        <v>0.9</v>
      </c>
      <c r="H72" s="52" t="s">
        <v>150</v>
      </c>
      <c r="I72" s="52" t="s">
        <v>550</v>
      </c>
      <c r="J72" s="51" t="s">
        <v>152</v>
      </c>
    </row>
    <row r="73" spans="1:10" ht="27.75" customHeight="1" x14ac:dyDescent="0.25">
      <c r="A73" s="51"/>
      <c r="B73" s="207" t="s">
        <v>758</v>
      </c>
      <c r="C73" s="208"/>
      <c r="D73" s="52" t="s">
        <v>97</v>
      </c>
      <c r="E73" s="51">
        <v>8.8000000000000007</v>
      </c>
      <c r="F73" s="51">
        <v>7.9</v>
      </c>
      <c r="G73" s="51">
        <v>0.9</v>
      </c>
      <c r="H73" s="52" t="s">
        <v>150</v>
      </c>
      <c r="I73" s="17" t="s">
        <v>151</v>
      </c>
      <c r="J73" s="51" t="s">
        <v>152</v>
      </c>
    </row>
    <row r="74" spans="1:10" ht="14.5" x14ac:dyDescent="0.25">
      <c r="A74" s="30"/>
      <c r="B74" s="6"/>
      <c r="C74" s="6"/>
      <c r="D74" s="17"/>
      <c r="E74" s="7"/>
      <c r="F74" s="6"/>
      <c r="G74" s="13"/>
      <c r="H74" s="58"/>
      <c r="I74" s="41"/>
      <c r="J74" s="24"/>
    </row>
    <row r="75" spans="1:10" x14ac:dyDescent="0.25">
      <c r="A75" s="30" t="s">
        <v>153</v>
      </c>
      <c r="B75" s="6"/>
      <c r="C75" s="22"/>
      <c r="D75" s="22"/>
      <c r="E75" s="22"/>
      <c r="F75" s="22"/>
      <c r="G75" s="22"/>
      <c r="H75" s="41"/>
      <c r="I75" s="41"/>
      <c r="J75" s="24"/>
    </row>
    <row r="76" spans="1:10" ht="69" x14ac:dyDescent="0.25">
      <c r="A76" s="17" t="s">
        <v>154</v>
      </c>
      <c r="B76" s="17" t="s">
        <v>155</v>
      </c>
      <c r="C76" s="17" t="s">
        <v>156</v>
      </c>
      <c r="D76" s="17" t="s">
        <v>157</v>
      </c>
      <c r="E76" s="9">
        <f>F76+G76</f>
        <v>0.21962666000000003</v>
      </c>
      <c r="F76" s="9">
        <f>65.5%*F78+31.1%*F83+3.4%*F87</f>
        <v>0.18096576000000003</v>
      </c>
      <c r="G76" s="9">
        <f>65.5%*G78+31.1%*G83+3.4%*G87</f>
        <v>3.8660899999999998E-2</v>
      </c>
      <c r="H76" s="58" t="s">
        <v>101</v>
      </c>
      <c r="I76" s="41" t="s">
        <v>790</v>
      </c>
      <c r="J76" s="24"/>
    </row>
    <row r="77" spans="1:10" ht="92" x14ac:dyDescent="0.25">
      <c r="A77" s="17"/>
      <c r="B77" s="6" t="s">
        <v>10</v>
      </c>
      <c r="C77" s="17" t="s">
        <v>718</v>
      </c>
      <c r="D77" s="17" t="s">
        <v>157</v>
      </c>
      <c r="E77" s="9">
        <f t="shared" ref="E77:E93" si="0">(F77+G77)</f>
        <v>0.17696000000000001</v>
      </c>
      <c r="F77" s="9">
        <f>0.79*F78</f>
        <v>0.14694000000000002</v>
      </c>
      <c r="G77" s="9">
        <f>0.79*G78</f>
        <v>3.0020000000000002E-2</v>
      </c>
      <c r="H77" s="73" t="s">
        <v>101</v>
      </c>
      <c r="I77" s="41" t="s">
        <v>791</v>
      </c>
      <c r="J77" s="24"/>
    </row>
    <row r="78" spans="1:10" ht="80.5" x14ac:dyDescent="0.25">
      <c r="A78" s="17"/>
      <c r="B78" s="6" t="s">
        <v>10</v>
      </c>
      <c r="C78" s="17" t="s">
        <v>719</v>
      </c>
      <c r="D78" s="17" t="s">
        <v>157</v>
      </c>
      <c r="E78" s="9">
        <f t="shared" si="0"/>
        <v>0.224</v>
      </c>
      <c r="F78" s="9">
        <f>0.186</f>
        <v>0.186</v>
      </c>
      <c r="G78" s="9">
        <f>0.038</f>
        <v>3.7999999999999999E-2</v>
      </c>
      <c r="H78" s="58" t="s">
        <v>101</v>
      </c>
      <c r="I78" s="41" t="s">
        <v>792</v>
      </c>
      <c r="J78" s="24"/>
    </row>
    <row r="79" spans="1:10" ht="92" x14ac:dyDescent="0.25">
      <c r="A79" s="17"/>
      <c r="B79" s="6" t="s">
        <v>10</v>
      </c>
      <c r="C79" s="17" t="s">
        <v>720</v>
      </c>
      <c r="D79" s="17" t="s">
        <v>157</v>
      </c>
      <c r="E79" s="9">
        <f t="shared" si="0"/>
        <v>0.25311999999999996</v>
      </c>
      <c r="F79" s="9">
        <f>1.13*F78</f>
        <v>0.21017999999999998</v>
      </c>
      <c r="G79" s="9">
        <f>1.13*G78</f>
        <v>4.2939999999999992E-2</v>
      </c>
      <c r="H79" s="73" t="s">
        <v>101</v>
      </c>
      <c r="I79" s="41" t="s">
        <v>793</v>
      </c>
      <c r="J79" s="24"/>
    </row>
    <row r="80" spans="1:10" ht="80.5" x14ac:dyDescent="0.25">
      <c r="A80" s="18"/>
      <c r="B80" s="10" t="s">
        <v>10</v>
      </c>
      <c r="C80" s="18" t="s">
        <v>166</v>
      </c>
      <c r="D80" s="18" t="s">
        <v>157</v>
      </c>
      <c r="E80" s="7">
        <f t="shared" si="0"/>
        <v>0.17096999999999998</v>
      </c>
      <c r="F80" s="7">
        <f>0.102*1.39</f>
        <v>0.14177999999999999</v>
      </c>
      <c r="G80" s="7">
        <f>0.021*1.39</f>
        <v>2.9190000000000001E-2</v>
      </c>
      <c r="H80" s="75" t="s">
        <v>101</v>
      </c>
      <c r="I80" s="41" t="s">
        <v>794</v>
      </c>
      <c r="J80" s="24"/>
    </row>
    <row r="81" spans="1:10" ht="92" x14ac:dyDescent="0.25">
      <c r="A81" s="18"/>
      <c r="B81" s="10" t="s">
        <v>10</v>
      </c>
      <c r="C81" s="18" t="s">
        <v>168</v>
      </c>
      <c r="D81" s="18" t="s">
        <v>157</v>
      </c>
      <c r="E81" s="7">
        <f t="shared" si="0"/>
        <v>0.14599999999999999</v>
      </c>
      <c r="F81" s="7">
        <f>0.088</f>
        <v>8.7999999999999995E-2</v>
      </c>
      <c r="G81" s="7">
        <f>0.058</f>
        <v>5.8000000000000003E-2</v>
      </c>
      <c r="H81" s="75" t="s">
        <v>101</v>
      </c>
      <c r="I81" s="41" t="s">
        <v>795</v>
      </c>
      <c r="J81" s="24"/>
    </row>
    <row r="82" spans="1:10" ht="92" x14ac:dyDescent="0.25">
      <c r="A82" s="17"/>
      <c r="B82" s="6" t="s">
        <v>30</v>
      </c>
      <c r="C82" s="17" t="s">
        <v>722</v>
      </c>
      <c r="D82" s="17" t="s">
        <v>157</v>
      </c>
      <c r="E82" s="9">
        <f t="shared" si="0"/>
        <v>0.16827000000000003</v>
      </c>
      <c r="F82" s="9">
        <f>0.79*F83</f>
        <v>0.13509000000000002</v>
      </c>
      <c r="G82" s="9">
        <f>0.79*G83</f>
        <v>3.3180000000000001E-2</v>
      </c>
      <c r="H82" s="73" t="s">
        <v>101</v>
      </c>
      <c r="I82" s="41" t="s">
        <v>796</v>
      </c>
      <c r="J82" s="24"/>
    </row>
    <row r="83" spans="1:10" ht="80.5" x14ac:dyDescent="0.25">
      <c r="A83" s="17"/>
      <c r="B83" s="6" t="s">
        <v>30</v>
      </c>
      <c r="C83" s="17" t="s">
        <v>723</v>
      </c>
      <c r="D83" s="17" t="s">
        <v>157</v>
      </c>
      <c r="E83" s="9">
        <f t="shared" si="0"/>
        <v>0.21300000000000002</v>
      </c>
      <c r="F83" s="9">
        <f>0.171</f>
        <v>0.17100000000000001</v>
      </c>
      <c r="G83" s="9">
        <f>0.042</f>
        <v>4.2000000000000003E-2</v>
      </c>
      <c r="H83" s="73" t="s">
        <v>101</v>
      </c>
      <c r="I83" s="41" t="s">
        <v>797</v>
      </c>
      <c r="J83" s="24"/>
    </row>
    <row r="84" spans="1:10" ht="92" x14ac:dyDescent="0.25">
      <c r="A84" s="17"/>
      <c r="B84" s="6" t="s">
        <v>30</v>
      </c>
      <c r="C84" s="17" t="s">
        <v>724</v>
      </c>
      <c r="D84" s="17" t="s">
        <v>157</v>
      </c>
      <c r="E84" s="9">
        <f t="shared" si="0"/>
        <v>0.24068999999999999</v>
      </c>
      <c r="F84" s="9">
        <f>1.13*F83</f>
        <v>0.19322999999999999</v>
      </c>
      <c r="G84" s="9">
        <f>1.13*G83</f>
        <v>4.7459999999999995E-2</v>
      </c>
      <c r="H84" s="73" t="s">
        <v>101</v>
      </c>
      <c r="I84" s="41" t="s">
        <v>798</v>
      </c>
      <c r="J84" s="24"/>
    </row>
    <row r="85" spans="1:10" ht="46" x14ac:dyDescent="0.25">
      <c r="A85" s="18"/>
      <c r="B85" s="10" t="s">
        <v>30</v>
      </c>
      <c r="C85" s="18" t="s">
        <v>166</v>
      </c>
      <c r="D85" s="18" t="s">
        <v>157</v>
      </c>
      <c r="E85" s="7">
        <f t="shared" si="0"/>
        <v>0.15706999999999999</v>
      </c>
      <c r="F85" s="7">
        <f>0.091*1.39</f>
        <v>0.12648999999999999</v>
      </c>
      <c r="G85" s="7">
        <f>0.022*1.39</f>
        <v>3.0579999999999996E-2</v>
      </c>
      <c r="H85" s="75" t="s">
        <v>101</v>
      </c>
      <c r="I85" s="41" t="s">
        <v>799</v>
      </c>
      <c r="J85" s="24"/>
    </row>
    <row r="86" spans="1:10" ht="92" x14ac:dyDescent="0.25">
      <c r="A86" s="17"/>
      <c r="B86" s="6" t="s">
        <v>49</v>
      </c>
      <c r="C86" s="17" t="s">
        <v>725</v>
      </c>
      <c r="D86" s="17" t="s">
        <v>157</v>
      </c>
      <c r="E86" s="9">
        <f t="shared" si="0"/>
        <v>0.19161149999999999</v>
      </c>
      <c r="F86" s="9">
        <f>F87</f>
        <v>0.17513999999999999</v>
      </c>
      <c r="G86" s="9">
        <f>0.79*G87</f>
        <v>1.64715E-2</v>
      </c>
      <c r="H86" s="73" t="s">
        <v>101</v>
      </c>
      <c r="I86" s="41" t="s">
        <v>800</v>
      </c>
      <c r="J86" s="24"/>
    </row>
    <row r="87" spans="1:10" ht="80.5" x14ac:dyDescent="0.25">
      <c r="A87" s="17"/>
      <c r="B87" s="6" t="s">
        <v>49</v>
      </c>
      <c r="C87" s="17" t="s">
        <v>726</v>
      </c>
      <c r="D87" s="17" t="s">
        <v>157</v>
      </c>
      <c r="E87" s="9">
        <f t="shared" si="0"/>
        <v>0.19599</v>
      </c>
      <c r="F87" s="9">
        <f>0.126*1.39</f>
        <v>0.17513999999999999</v>
      </c>
      <c r="G87" s="9">
        <f>0.015*1.39</f>
        <v>2.0849999999999997E-2</v>
      </c>
      <c r="H87" s="73" t="s">
        <v>101</v>
      </c>
      <c r="I87" s="41" t="s">
        <v>801</v>
      </c>
      <c r="J87" s="24"/>
    </row>
    <row r="88" spans="1:10" ht="92" x14ac:dyDescent="0.25">
      <c r="A88" s="17"/>
      <c r="B88" s="6" t="s">
        <v>49</v>
      </c>
      <c r="C88" s="17" t="s">
        <v>727</v>
      </c>
      <c r="D88" s="17" t="s">
        <v>157</v>
      </c>
      <c r="E88" s="9">
        <f t="shared" si="0"/>
        <v>0.22146869999999996</v>
      </c>
      <c r="F88" s="9">
        <f>F87*1.13</f>
        <v>0.19790819999999998</v>
      </c>
      <c r="G88" s="9">
        <f>1.13*G87</f>
        <v>2.3560499999999995E-2</v>
      </c>
      <c r="H88" s="73" t="s">
        <v>101</v>
      </c>
      <c r="I88" s="41" t="s">
        <v>802</v>
      </c>
      <c r="J88" s="24"/>
    </row>
    <row r="89" spans="1:10" ht="92" x14ac:dyDescent="0.25">
      <c r="A89" s="17"/>
      <c r="B89" s="17" t="s">
        <v>177</v>
      </c>
      <c r="C89" s="17" t="s">
        <v>728</v>
      </c>
      <c r="D89" s="17" t="s">
        <v>157</v>
      </c>
      <c r="E89" s="9">
        <f t="shared" si="0"/>
        <v>0.14934159999999999</v>
      </c>
      <c r="F89" s="9">
        <f>0.79*F90</f>
        <v>0.12188909999999999</v>
      </c>
      <c r="G89" s="9">
        <f>0.79*G90</f>
        <v>2.7452499999999998E-2</v>
      </c>
      <c r="H89" s="73" t="s">
        <v>101</v>
      </c>
      <c r="I89" s="41" t="s">
        <v>803</v>
      </c>
      <c r="J89" s="24"/>
    </row>
    <row r="90" spans="1:10" ht="69" x14ac:dyDescent="0.25">
      <c r="A90" s="17"/>
      <c r="B90" s="17" t="s">
        <v>177</v>
      </c>
      <c r="C90" s="17" t="s">
        <v>729</v>
      </c>
      <c r="D90" s="17" t="s">
        <v>157</v>
      </c>
      <c r="E90" s="9">
        <f t="shared" si="0"/>
        <v>0.18903999999999999</v>
      </c>
      <c r="F90" s="9">
        <f>0.111*1.39</f>
        <v>0.15428999999999998</v>
      </c>
      <c r="G90" s="9">
        <f>0.025*1.39</f>
        <v>3.4749999999999996E-2</v>
      </c>
      <c r="H90" s="73" t="s">
        <v>101</v>
      </c>
      <c r="I90" s="41" t="s">
        <v>804</v>
      </c>
      <c r="J90" s="24"/>
    </row>
    <row r="91" spans="1:10" ht="92" x14ac:dyDescent="0.25">
      <c r="A91" s="17"/>
      <c r="B91" s="17" t="s">
        <v>177</v>
      </c>
      <c r="C91" s="17" t="s">
        <v>730</v>
      </c>
      <c r="D91" s="17" t="s">
        <v>157</v>
      </c>
      <c r="E91" s="9">
        <f t="shared" si="0"/>
        <v>0.21361519999999995</v>
      </c>
      <c r="F91" s="9">
        <f>1.13*F90</f>
        <v>0.17434769999999997</v>
      </c>
      <c r="G91" s="9">
        <f>1.13*G90</f>
        <v>3.926749999999999E-2</v>
      </c>
      <c r="H91" s="73" t="s">
        <v>101</v>
      </c>
      <c r="I91" s="41" t="s">
        <v>805</v>
      </c>
      <c r="J91" s="24"/>
    </row>
    <row r="92" spans="1:10" ht="69" x14ac:dyDescent="0.25">
      <c r="A92" s="18"/>
      <c r="B92" s="10" t="s">
        <v>181</v>
      </c>
      <c r="C92" s="18" t="s">
        <v>182</v>
      </c>
      <c r="D92" s="18" t="s">
        <v>157</v>
      </c>
      <c r="E92" s="7">
        <f t="shared" si="0"/>
        <v>7.5059999999999988E-2</v>
      </c>
      <c r="F92" s="7">
        <f>0.004*1.39</f>
        <v>5.5599999999999998E-3</v>
      </c>
      <c r="G92" s="7">
        <f>0.05*1.39</f>
        <v>6.9499999999999992E-2</v>
      </c>
      <c r="H92" s="75" t="s">
        <v>101</v>
      </c>
      <c r="I92" s="41" t="s">
        <v>806</v>
      </c>
      <c r="J92" s="24"/>
    </row>
    <row r="93" spans="1:10" ht="69" x14ac:dyDescent="0.25">
      <c r="A93" s="17"/>
      <c r="B93" s="17" t="s">
        <v>184</v>
      </c>
      <c r="C93" s="17" t="s">
        <v>182</v>
      </c>
      <c r="D93" s="17" t="s">
        <v>157</v>
      </c>
      <c r="E93" s="9">
        <f t="shared" si="0"/>
        <v>0.12231999999999998</v>
      </c>
      <c r="F93" s="9">
        <f>0.03*1.39</f>
        <v>4.1699999999999994E-2</v>
      </c>
      <c r="G93" s="9">
        <f>0.058*1.39</f>
        <v>8.0619999999999997E-2</v>
      </c>
      <c r="H93" s="73" t="s">
        <v>101</v>
      </c>
      <c r="I93" s="41" t="s">
        <v>806</v>
      </c>
      <c r="J93" s="24"/>
    </row>
    <row r="94" spans="1:10" ht="69" x14ac:dyDescent="0.25">
      <c r="A94" s="18"/>
      <c r="B94" s="18" t="s">
        <v>568</v>
      </c>
      <c r="C94" s="18" t="s">
        <v>182</v>
      </c>
      <c r="D94" s="18" t="s">
        <v>157</v>
      </c>
      <c r="E94" s="7">
        <f>F94+G94</f>
        <v>0.20710999999999999</v>
      </c>
      <c r="F94" s="7">
        <f>0.001*1.39</f>
        <v>1.39E-3</v>
      </c>
      <c r="G94" s="7">
        <f>0.148*1.39</f>
        <v>0.20571999999999999</v>
      </c>
      <c r="H94" s="75" t="s">
        <v>101</v>
      </c>
      <c r="I94" s="41" t="s">
        <v>806</v>
      </c>
      <c r="J94" s="24"/>
    </row>
    <row r="95" spans="1:10" ht="69" x14ac:dyDescent="0.25">
      <c r="A95" s="18"/>
      <c r="B95" s="10" t="s">
        <v>749</v>
      </c>
      <c r="C95" s="18" t="s">
        <v>182</v>
      </c>
      <c r="D95" s="18" t="s">
        <v>157</v>
      </c>
      <c r="E95" s="7">
        <f>(F95+G95)</f>
        <v>0.12648999999999999</v>
      </c>
      <c r="F95" s="7">
        <f>0*1.39</f>
        <v>0</v>
      </c>
      <c r="G95" s="7">
        <f>0.091*1.39</f>
        <v>0.12648999999999999</v>
      </c>
      <c r="H95" s="75" t="s">
        <v>101</v>
      </c>
      <c r="I95" s="41" t="s">
        <v>807</v>
      </c>
      <c r="J95" s="24"/>
    </row>
    <row r="96" spans="1:10" ht="69" x14ac:dyDescent="0.25">
      <c r="A96" s="17"/>
      <c r="B96" s="6" t="s">
        <v>226</v>
      </c>
      <c r="C96" s="17" t="s">
        <v>132</v>
      </c>
      <c r="D96" s="17" t="s">
        <v>157</v>
      </c>
      <c r="E96" s="9">
        <f>F96+G96</f>
        <v>0.107</v>
      </c>
      <c r="F96" s="9">
        <v>0</v>
      </c>
      <c r="G96" s="7">
        <v>0.107</v>
      </c>
      <c r="H96" s="73" t="s">
        <v>101</v>
      </c>
      <c r="I96" s="41" t="s">
        <v>731</v>
      </c>
      <c r="J96" s="24"/>
    </row>
    <row r="97" spans="1:10" ht="29" x14ac:dyDescent="0.25">
      <c r="A97" s="18" t="s">
        <v>203</v>
      </c>
      <c r="B97" s="18" t="s">
        <v>226</v>
      </c>
      <c r="C97" s="17" t="s">
        <v>132</v>
      </c>
      <c r="D97" s="18" t="s">
        <v>157</v>
      </c>
      <c r="E97" s="9">
        <f>F97+G97</f>
        <v>6.8380000000000003E-3</v>
      </c>
      <c r="F97" s="9">
        <v>0</v>
      </c>
      <c r="G97" s="19">
        <f>0.013*E61</f>
        <v>6.8380000000000003E-3</v>
      </c>
      <c r="H97" s="42" t="s">
        <v>101</v>
      </c>
      <c r="I97" s="41"/>
      <c r="J97" s="24"/>
    </row>
    <row r="98" spans="1:10" ht="23" x14ac:dyDescent="0.25">
      <c r="A98" s="17" t="s">
        <v>205</v>
      </c>
      <c r="B98" s="6"/>
      <c r="C98" s="17" t="s">
        <v>30</v>
      </c>
      <c r="D98" s="17" t="s">
        <v>157</v>
      </c>
      <c r="E98" s="9">
        <f>F98+G98</f>
        <v>0.29759999999999998</v>
      </c>
      <c r="F98" s="9">
        <f>0.1*2.4</f>
        <v>0.24</v>
      </c>
      <c r="G98" s="9">
        <f>0.024*2.4</f>
        <v>5.7599999999999998E-2</v>
      </c>
      <c r="H98" s="58" t="s">
        <v>101</v>
      </c>
      <c r="I98" s="41" t="s">
        <v>808</v>
      </c>
      <c r="J98" s="24"/>
    </row>
    <row r="99" spans="1:10" ht="23" x14ac:dyDescent="0.25">
      <c r="A99" s="17" t="s">
        <v>503</v>
      </c>
      <c r="B99" s="6"/>
      <c r="C99" s="17" t="s">
        <v>10</v>
      </c>
      <c r="D99" s="17" t="s">
        <v>157</v>
      </c>
      <c r="E99" s="9">
        <f>E98*1.05</f>
        <v>0.31247999999999998</v>
      </c>
      <c r="F99" s="9">
        <f>F98*1.05</f>
        <v>0.252</v>
      </c>
      <c r="G99" s="9">
        <f>G98*1.05</f>
        <v>6.0479999999999999E-2</v>
      </c>
      <c r="H99" s="58"/>
      <c r="I99" s="41" t="s">
        <v>808</v>
      </c>
      <c r="J99" s="24"/>
    </row>
    <row r="100" spans="1:10" ht="23" x14ac:dyDescent="0.25">
      <c r="A100" s="17" t="s">
        <v>503</v>
      </c>
      <c r="B100" s="6"/>
      <c r="C100" s="17" t="s">
        <v>49</v>
      </c>
      <c r="D100" s="17" t="s">
        <v>157</v>
      </c>
      <c r="E100" s="9">
        <f>E98*0.92</f>
        <v>0.27379199999999998</v>
      </c>
      <c r="F100" s="9">
        <f>F98*0.92</f>
        <v>0.2208</v>
      </c>
      <c r="G100" s="9">
        <f>G98*0.92</f>
        <v>5.2991999999999997E-2</v>
      </c>
      <c r="H100" s="58"/>
      <c r="I100" s="41" t="s">
        <v>808</v>
      </c>
      <c r="J100" s="24"/>
    </row>
    <row r="101" spans="1:10" ht="34.5" x14ac:dyDescent="0.25">
      <c r="A101" s="17" t="s">
        <v>504</v>
      </c>
      <c r="B101" s="6"/>
      <c r="C101" s="18" t="s">
        <v>30</v>
      </c>
      <c r="D101" s="18" t="s">
        <v>208</v>
      </c>
      <c r="E101" s="7">
        <f>0.033</f>
        <v>3.3000000000000002E-2</v>
      </c>
      <c r="F101" s="7">
        <v>2.7E-2</v>
      </c>
      <c r="G101" s="7">
        <f>E101-F101</f>
        <v>6.0000000000000019E-3</v>
      </c>
      <c r="H101" s="42" t="s">
        <v>101</v>
      </c>
      <c r="I101" s="41" t="s">
        <v>809</v>
      </c>
      <c r="J101" s="24"/>
    </row>
    <row r="102" spans="1:10" ht="29" x14ac:dyDescent="0.35">
      <c r="A102" s="27"/>
      <c r="B102" s="15"/>
      <c r="C102" s="18" t="s">
        <v>30</v>
      </c>
      <c r="D102" s="18" t="s">
        <v>157</v>
      </c>
      <c r="E102" s="7">
        <f>0.033*31.6</f>
        <v>1.0428000000000002</v>
      </c>
      <c r="F102" s="7">
        <f>0.027*31.6</f>
        <v>0.85320000000000007</v>
      </c>
      <c r="G102" s="7">
        <f>E102-F102</f>
        <v>0.1896000000000001</v>
      </c>
      <c r="H102" s="42" t="s">
        <v>101</v>
      </c>
      <c r="I102" s="47"/>
      <c r="J102" s="24"/>
    </row>
    <row r="103" spans="1:10" ht="34.5" x14ac:dyDescent="0.25">
      <c r="A103" s="18" t="s">
        <v>217</v>
      </c>
      <c r="B103" s="10"/>
      <c r="C103" s="18"/>
      <c r="D103" s="17" t="s">
        <v>208</v>
      </c>
      <c r="E103" s="7">
        <v>6.0999999999999999E-2</v>
      </c>
      <c r="F103" s="11">
        <v>2.5000000000000001E-2</v>
      </c>
      <c r="G103" s="7">
        <f>E103-F103</f>
        <v>3.5999999999999997E-2</v>
      </c>
      <c r="H103" s="42" t="s">
        <v>101</v>
      </c>
      <c r="I103" s="41" t="s">
        <v>775</v>
      </c>
      <c r="J103" s="24"/>
    </row>
    <row r="104" spans="1:10" ht="57.5" x14ac:dyDescent="0.25">
      <c r="A104" s="17" t="s">
        <v>222</v>
      </c>
      <c r="B104" s="17" t="s">
        <v>223</v>
      </c>
      <c r="C104" s="17" t="s">
        <v>182</v>
      </c>
      <c r="D104" s="17" t="s">
        <v>208</v>
      </c>
      <c r="E104" s="8">
        <f t="shared" ref="E104:E113" si="1">F104+G104</f>
        <v>3.9E-2</v>
      </c>
      <c r="F104" s="8">
        <v>5.0000000000000001E-3</v>
      </c>
      <c r="G104" s="8">
        <v>3.4000000000000002E-2</v>
      </c>
      <c r="H104" s="58" t="s">
        <v>101</v>
      </c>
      <c r="I104" s="41" t="s">
        <v>810</v>
      </c>
      <c r="J104" s="24"/>
    </row>
    <row r="105" spans="1:10" ht="92" x14ac:dyDescent="0.25">
      <c r="A105" s="17"/>
      <c r="B105" s="6" t="s">
        <v>645</v>
      </c>
      <c r="C105" s="17" t="s">
        <v>182</v>
      </c>
      <c r="D105" s="17" t="s">
        <v>208</v>
      </c>
      <c r="E105" s="8">
        <f t="shared" si="1"/>
        <v>6.5000000000000002E-2</v>
      </c>
      <c r="F105" s="8">
        <v>1.9E-2</v>
      </c>
      <c r="G105" s="8">
        <v>4.5999999999999999E-2</v>
      </c>
      <c r="H105" s="58" t="s">
        <v>101</v>
      </c>
      <c r="I105" s="41" t="s">
        <v>811</v>
      </c>
      <c r="J105" s="24"/>
    </row>
    <row r="106" spans="1:10" ht="46" x14ac:dyDescent="0.25">
      <c r="A106" s="17"/>
      <c r="B106" s="6" t="s">
        <v>812</v>
      </c>
      <c r="C106" s="17"/>
      <c r="D106" s="17" t="s">
        <v>208</v>
      </c>
      <c r="E106" s="8">
        <f t="shared" si="1"/>
        <v>3.1E-2</v>
      </c>
      <c r="F106" s="9">
        <v>0</v>
      </c>
      <c r="G106" s="8">
        <v>3.1E-2</v>
      </c>
      <c r="H106" s="58" t="s">
        <v>101</v>
      </c>
      <c r="I106" s="41" t="s">
        <v>813</v>
      </c>
      <c r="J106" s="24"/>
    </row>
    <row r="107" spans="1:10" ht="46" x14ac:dyDescent="0.25">
      <c r="A107" s="17"/>
      <c r="B107" s="207" t="s">
        <v>814</v>
      </c>
      <c r="C107" s="208"/>
      <c r="D107" s="17" t="s">
        <v>208</v>
      </c>
      <c r="E107" s="8">
        <f t="shared" si="1"/>
        <v>2.5999999999999999E-2</v>
      </c>
      <c r="F107" s="9">
        <v>0</v>
      </c>
      <c r="G107" s="8">
        <v>2.5999999999999999E-2</v>
      </c>
      <c r="H107" s="58" t="s">
        <v>101</v>
      </c>
      <c r="I107" s="41" t="s">
        <v>815</v>
      </c>
      <c r="J107" s="24"/>
    </row>
    <row r="108" spans="1:10" ht="46" x14ac:dyDescent="0.25">
      <c r="A108" s="17" t="s">
        <v>518</v>
      </c>
      <c r="B108" s="58" t="s">
        <v>650</v>
      </c>
      <c r="C108" s="17" t="s">
        <v>651</v>
      </c>
      <c r="D108" s="17" t="s">
        <v>208</v>
      </c>
      <c r="E108" s="9">
        <f t="shared" si="1"/>
        <v>0.14000000000000001</v>
      </c>
      <c r="F108" s="8">
        <v>0.113</v>
      </c>
      <c r="G108" s="8">
        <v>2.7E-2</v>
      </c>
      <c r="H108" s="58" t="s">
        <v>101</v>
      </c>
      <c r="I108" s="41" t="s">
        <v>816</v>
      </c>
      <c r="J108" s="24"/>
    </row>
    <row r="109" spans="1:10" ht="46" x14ac:dyDescent="0.25">
      <c r="A109" s="17"/>
      <c r="B109" s="6" t="s">
        <v>653</v>
      </c>
      <c r="C109" s="17" t="s">
        <v>651</v>
      </c>
      <c r="D109" s="17" t="s">
        <v>208</v>
      </c>
      <c r="E109" s="9">
        <f t="shared" si="1"/>
        <v>0.13500000000000001</v>
      </c>
      <c r="F109" s="8">
        <v>0.109</v>
      </c>
      <c r="G109" s="8">
        <v>2.5999999999999999E-2</v>
      </c>
      <c r="H109" s="58" t="s">
        <v>101</v>
      </c>
      <c r="I109" s="41" t="s">
        <v>816</v>
      </c>
      <c r="J109" s="24"/>
    </row>
    <row r="110" spans="1:10" ht="46" x14ac:dyDescent="0.25">
      <c r="A110" s="17"/>
      <c r="B110" s="6" t="s">
        <v>655</v>
      </c>
      <c r="C110" s="17" t="s">
        <v>651</v>
      </c>
      <c r="D110" s="17" t="s">
        <v>208</v>
      </c>
      <c r="E110" s="9">
        <f t="shared" si="1"/>
        <v>0.14599999999999999</v>
      </c>
      <c r="F110" s="8">
        <v>0.11799999999999999</v>
      </c>
      <c r="G110" s="8">
        <v>2.8000000000000001E-2</v>
      </c>
      <c r="H110" s="58" t="s">
        <v>101</v>
      </c>
      <c r="I110" s="41" t="s">
        <v>816</v>
      </c>
      <c r="J110" s="24"/>
    </row>
    <row r="111" spans="1:10" ht="57.5" x14ac:dyDescent="0.25">
      <c r="A111" s="18"/>
      <c r="B111" s="10" t="s">
        <v>650</v>
      </c>
      <c r="C111" s="18" t="s">
        <v>226</v>
      </c>
      <c r="D111" s="18" t="s">
        <v>208</v>
      </c>
      <c r="E111" s="7">
        <f t="shared" si="1"/>
        <v>0.13442222222222222</v>
      </c>
      <c r="F111" s="7">
        <v>0</v>
      </c>
      <c r="G111" s="7">
        <f>(2.3/9)*E61</f>
        <v>0.13442222222222222</v>
      </c>
      <c r="H111" s="58" t="s">
        <v>101</v>
      </c>
      <c r="I111" s="41" t="s">
        <v>817</v>
      </c>
      <c r="J111" s="24"/>
    </row>
    <row r="112" spans="1:10" ht="46" x14ac:dyDescent="0.25">
      <c r="A112" s="17" t="s">
        <v>238</v>
      </c>
      <c r="B112" s="6" t="s">
        <v>226</v>
      </c>
      <c r="C112" s="17"/>
      <c r="D112" s="17" t="s">
        <v>208</v>
      </c>
      <c r="E112" s="7">
        <f t="shared" si="1"/>
        <v>9.468E-2</v>
      </c>
      <c r="F112" s="9">
        <v>0</v>
      </c>
      <c r="G112" s="9">
        <f>0.18*E61</f>
        <v>9.468E-2</v>
      </c>
      <c r="H112" s="58" t="s">
        <v>101</v>
      </c>
      <c r="I112" s="41" t="s">
        <v>818</v>
      </c>
      <c r="J112" s="24"/>
    </row>
    <row r="113" spans="1:10" ht="46" x14ac:dyDescent="0.25">
      <c r="A113" s="17" t="s">
        <v>240</v>
      </c>
      <c r="B113" s="6" t="s">
        <v>226</v>
      </c>
      <c r="C113" s="17"/>
      <c r="D113" s="17" t="s">
        <v>208</v>
      </c>
      <c r="E113" s="7">
        <f t="shared" si="1"/>
        <v>8.4159999999999999E-2</v>
      </c>
      <c r="F113" s="9">
        <v>0</v>
      </c>
      <c r="G113" s="9">
        <f>0.16*E61</f>
        <v>8.4159999999999999E-2</v>
      </c>
      <c r="H113" s="58" t="s">
        <v>101</v>
      </c>
      <c r="I113" s="41" t="s">
        <v>819</v>
      </c>
      <c r="J113" s="24"/>
    </row>
    <row r="114" spans="1:10" ht="138" x14ac:dyDescent="0.25">
      <c r="A114" s="17" t="s">
        <v>244</v>
      </c>
      <c r="B114" s="6" t="s">
        <v>820</v>
      </c>
      <c r="C114" s="17"/>
      <c r="D114" s="17" t="s">
        <v>208</v>
      </c>
      <c r="E114" s="11">
        <v>0.29699999999999999</v>
      </c>
      <c r="F114" s="8">
        <v>0.27800000000000002</v>
      </c>
      <c r="G114" s="8">
        <f>E114-F114</f>
        <v>1.8999999999999961E-2</v>
      </c>
      <c r="H114" s="58" t="s">
        <v>101</v>
      </c>
      <c r="I114" s="41" t="s">
        <v>821</v>
      </c>
      <c r="J114" s="24"/>
    </row>
    <row r="115" spans="1:10" ht="138" x14ac:dyDescent="0.25">
      <c r="A115" s="30"/>
      <c r="B115" s="6" t="s">
        <v>822</v>
      </c>
      <c r="C115" s="17"/>
      <c r="D115" s="17" t="s">
        <v>208</v>
      </c>
      <c r="E115" s="7">
        <v>0.2</v>
      </c>
      <c r="F115" s="8">
        <v>0.187</v>
      </c>
      <c r="G115" s="8">
        <f>E115-F115</f>
        <v>1.3000000000000012E-2</v>
      </c>
      <c r="H115" s="58" t="s">
        <v>101</v>
      </c>
      <c r="I115" s="41" t="s">
        <v>823</v>
      </c>
      <c r="J115" s="24"/>
    </row>
    <row r="116" spans="1:10" ht="149.5" x14ac:dyDescent="0.25">
      <c r="A116" s="30"/>
      <c r="B116" s="6" t="s">
        <v>824</v>
      </c>
      <c r="C116" s="17"/>
      <c r="D116" s="17" t="s">
        <v>208</v>
      </c>
      <c r="E116" s="11">
        <v>0.14699999999999999</v>
      </c>
      <c r="F116" s="8">
        <v>0.13700000000000001</v>
      </c>
      <c r="G116" s="9">
        <f>E116-F116</f>
        <v>9.9999999999999811E-3</v>
      </c>
      <c r="H116" s="58" t="s">
        <v>101</v>
      </c>
      <c r="I116" s="41" t="s">
        <v>825</v>
      </c>
      <c r="J116" s="24"/>
    </row>
    <row r="117" spans="1:10" x14ac:dyDescent="0.25">
      <c r="A117" s="30" t="s">
        <v>254</v>
      </c>
      <c r="B117" s="24"/>
      <c r="C117" s="24"/>
      <c r="D117" s="26"/>
      <c r="E117" s="24"/>
      <c r="F117" s="24"/>
      <c r="G117" s="24"/>
      <c r="H117" s="48"/>
      <c r="I117" s="48"/>
      <c r="J117" s="24"/>
    </row>
    <row r="118" spans="1:10" ht="34.5" x14ac:dyDescent="0.25">
      <c r="A118" s="17" t="s">
        <v>661</v>
      </c>
      <c r="B118" s="17" t="s">
        <v>261</v>
      </c>
      <c r="C118" s="17" t="s">
        <v>826</v>
      </c>
      <c r="D118" s="17" t="s">
        <v>258</v>
      </c>
      <c r="E118" s="8">
        <v>0.29599999999999999</v>
      </c>
      <c r="F118" s="8"/>
      <c r="G118" s="8"/>
      <c r="H118" s="42" t="s">
        <v>103</v>
      </c>
      <c r="I118" s="41" t="s">
        <v>827</v>
      </c>
      <c r="J118" s="24"/>
    </row>
    <row r="119" spans="1:10" ht="34.5" x14ac:dyDescent="0.25">
      <c r="A119" s="30"/>
      <c r="B119" s="6"/>
      <c r="C119" s="17" t="s">
        <v>300</v>
      </c>
      <c r="D119" s="17" t="s">
        <v>258</v>
      </c>
      <c r="E119" s="9">
        <v>0.115</v>
      </c>
      <c r="F119" s="20"/>
      <c r="G119" s="20"/>
      <c r="H119" s="58" t="s">
        <v>103</v>
      </c>
      <c r="I119" s="41" t="s">
        <v>827</v>
      </c>
      <c r="J119" s="24"/>
    </row>
    <row r="120" spans="1:10" ht="34.5" x14ac:dyDescent="0.25">
      <c r="A120" s="30"/>
      <c r="B120" s="6"/>
      <c r="C120" s="25" t="s">
        <v>828</v>
      </c>
      <c r="D120" s="17" t="s">
        <v>258</v>
      </c>
      <c r="E120" s="9">
        <v>8.2000000000000003E-2</v>
      </c>
      <c r="F120" s="20"/>
      <c r="G120" s="20"/>
      <c r="H120" s="58" t="s">
        <v>103</v>
      </c>
      <c r="I120" s="41" t="s">
        <v>827</v>
      </c>
      <c r="J120" s="24"/>
    </row>
    <row r="121" spans="1:10" ht="23" x14ac:dyDescent="0.25">
      <c r="A121" s="30"/>
      <c r="B121" s="6" t="s">
        <v>222</v>
      </c>
      <c r="C121" s="17" t="s">
        <v>30</v>
      </c>
      <c r="D121" s="17" t="s">
        <v>258</v>
      </c>
      <c r="E121" s="9">
        <v>3.1E-2</v>
      </c>
      <c r="F121" s="20"/>
      <c r="G121" s="20"/>
      <c r="H121" s="58" t="s">
        <v>103</v>
      </c>
      <c r="I121" s="41" t="s">
        <v>829</v>
      </c>
      <c r="J121" s="24"/>
    </row>
    <row r="122" spans="1:10" ht="23" x14ac:dyDescent="0.25">
      <c r="A122" s="30"/>
      <c r="B122" s="6"/>
      <c r="C122" s="17" t="s">
        <v>226</v>
      </c>
      <c r="D122" s="17" t="s">
        <v>258</v>
      </c>
      <c r="E122" s="9">
        <v>2.5000000000000001E-2</v>
      </c>
      <c r="F122" s="20"/>
      <c r="G122" s="20"/>
      <c r="H122" s="58" t="s">
        <v>103</v>
      </c>
      <c r="I122" s="41" t="s">
        <v>829</v>
      </c>
      <c r="J122" s="24"/>
    </row>
    <row r="123" spans="1:10" ht="23" x14ac:dyDescent="0.25">
      <c r="A123" s="30"/>
      <c r="B123" s="6"/>
      <c r="C123" s="17" t="s">
        <v>275</v>
      </c>
      <c r="D123" s="17" t="s">
        <v>258</v>
      </c>
      <c r="E123" s="9">
        <v>2.7E-2</v>
      </c>
      <c r="F123" s="9"/>
      <c r="G123" s="9"/>
      <c r="H123" s="58" t="s">
        <v>103</v>
      </c>
      <c r="I123" s="41" t="s">
        <v>829</v>
      </c>
      <c r="J123" s="24"/>
    </row>
    <row r="124" spans="1:10" ht="34.5" x14ac:dyDescent="0.25">
      <c r="A124" s="30"/>
      <c r="B124" s="17" t="s">
        <v>277</v>
      </c>
      <c r="C124" s="17" t="s">
        <v>830</v>
      </c>
      <c r="D124" s="17" t="s">
        <v>258</v>
      </c>
      <c r="E124" s="9">
        <v>5.0999999999999997E-2</v>
      </c>
      <c r="F124" s="20"/>
      <c r="G124" s="20"/>
      <c r="H124" s="58" t="s">
        <v>103</v>
      </c>
      <c r="I124" s="41" t="s">
        <v>827</v>
      </c>
      <c r="J124" s="24"/>
    </row>
    <row r="125" spans="1:10" ht="34.5" x14ac:dyDescent="0.25">
      <c r="A125" s="30"/>
      <c r="B125" s="6"/>
      <c r="C125" s="17" t="s">
        <v>732</v>
      </c>
      <c r="D125" s="17" t="s">
        <v>258</v>
      </c>
      <c r="E125" s="9">
        <v>0.05</v>
      </c>
      <c r="F125" s="20"/>
      <c r="G125" s="20"/>
      <c r="H125" s="58" t="s">
        <v>103</v>
      </c>
      <c r="I125" s="41" t="s">
        <v>827</v>
      </c>
      <c r="J125" s="24"/>
    </row>
    <row r="126" spans="1:10" ht="34.5" x14ac:dyDescent="0.25">
      <c r="A126" s="30"/>
      <c r="B126" s="6"/>
      <c r="C126" s="17" t="s">
        <v>831</v>
      </c>
      <c r="D126" s="17" t="s">
        <v>258</v>
      </c>
      <c r="E126" s="9">
        <v>4.2999999999999997E-2</v>
      </c>
      <c r="F126" s="20"/>
      <c r="G126" s="20"/>
      <c r="H126" s="58" t="s">
        <v>103</v>
      </c>
      <c r="I126" s="41" t="s">
        <v>827</v>
      </c>
      <c r="J126" s="24"/>
    </row>
    <row r="127" spans="1:10" ht="34.5" x14ac:dyDescent="0.25">
      <c r="A127" s="30"/>
      <c r="B127" s="6"/>
      <c r="C127" s="17" t="s">
        <v>832</v>
      </c>
      <c r="D127" s="17" t="s">
        <v>258</v>
      </c>
      <c r="E127" s="9">
        <v>2.1999999999999999E-2</v>
      </c>
      <c r="F127" s="20"/>
      <c r="G127" s="20"/>
      <c r="H127" s="58" t="s">
        <v>103</v>
      </c>
      <c r="I127" s="41" t="s">
        <v>827</v>
      </c>
      <c r="J127" s="24"/>
    </row>
    <row r="128" spans="1:10" ht="34.5" x14ac:dyDescent="0.25">
      <c r="A128" s="30"/>
      <c r="B128" s="6" t="s">
        <v>287</v>
      </c>
      <c r="C128" s="17" t="s">
        <v>833</v>
      </c>
      <c r="D128" s="17" t="s">
        <v>258</v>
      </c>
      <c r="E128" s="8">
        <v>7.5999999999999998E-2</v>
      </c>
      <c r="F128" s="16"/>
      <c r="G128" s="16"/>
      <c r="H128" s="58" t="s">
        <v>103</v>
      </c>
      <c r="I128" s="41" t="s">
        <v>827</v>
      </c>
      <c r="J128" s="24"/>
    </row>
    <row r="129" spans="1:10" ht="34.5" x14ac:dyDescent="0.25">
      <c r="A129" s="30"/>
      <c r="B129" s="6"/>
      <c r="C129" s="17" t="s">
        <v>834</v>
      </c>
      <c r="D129" s="17" t="s">
        <v>258</v>
      </c>
      <c r="E129" s="8">
        <v>2.8000000000000001E-2</v>
      </c>
      <c r="F129" s="8"/>
      <c r="G129" s="8"/>
      <c r="H129" s="58" t="s">
        <v>103</v>
      </c>
      <c r="I129" s="41" t="s">
        <v>827</v>
      </c>
      <c r="J129" s="24"/>
    </row>
    <row r="130" spans="1:10" ht="34.5" x14ac:dyDescent="0.25">
      <c r="A130" s="30"/>
      <c r="B130" s="6"/>
      <c r="C130" s="17" t="s">
        <v>835</v>
      </c>
      <c r="D130" s="17" t="s">
        <v>258</v>
      </c>
      <c r="E130" s="8">
        <v>1.2999999999999999E-2</v>
      </c>
      <c r="F130" s="8"/>
      <c r="G130" s="8"/>
      <c r="H130" s="58" t="s">
        <v>103</v>
      </c>
      <c r="I130" s="41" t="s">
        <v>827</v>
      </c>
      <c r="J130" s="24"/>
    </row>
    <row r="131" spans="1:10" ht="29" x14ac:dyDescent="0.25">
      <c r="A131" s="18" t="s">
        <v>299</v>
      </c>
      <c r="B131" s="10" t="s">
        <v>256</v>
      </c>
      <c r="C131" s="18"/>
      <c r="D131" s="18" t="s">
        <v>258</v>
      </c>
      <c r="E131" s="11">
        <v>0.628</v>
      </c>
      <c r="F131" s="11"/>
      <c r="G131" s="11"/>
      <c r="H131" s="42" t="s">
        <v>103</v>
      </c>
      <c r="I131" s="41" t="s">
        <v>829</v>
      </c>
      <c r="J131" s="24"/>
    </row>
    <row r="132" spans="1:10" ht="34.5" x14ac:dyDescent="0.25">
      <c r="A132" s="30"/>
      <c r="B132" s="17" t="s">
        <v>261</v>
      </c>
      <c r="C132" s="17" t="s">
        <v>735</v>
      </c>
      <c r="D132" s="17" t="s">
        <v>258</v>
      </c>
      <c r="E132" s="8">
        <v>0.48099999999999998</v>
      </c>
      <c r="F132" s="8"/>
      <c r="G132" s="8"/>
      <c r="H132" s="58" t="s">
        <v>103</v>
      </c>
      <c r="I132" s="41" t="s">
        <v>827</v>
      </c>
      <c r="J132" s="24"/>
    </row>
    <row r="133" spans="1:10" ht="34.5" x14ac:dyDescent="0.25">
      <c r="A133" s="30"/>
      <c r="B133" s="6"/>
      <c r="C133" s="17" t="s">
        <v>736</v>
      </c>
      <c r="D133" s="17" t="s">
        <v>258</v>
      </c>
      <c r="E133" s="8">
        <v>0.29699999999999999</v>
      </c>
      <c r="F133" s="8"/>
      <c r="G133" s="8"/>
      <c r="H133" s="58" t="s">
        <v>103</v>
      </c>
      <c r="I133" s="41" t="s">
        <v>827</v>
      </c>
      <c r="J133" s="24"/>
    </row>
    <row r="134" spans="1:10" ht="34.5" x14ac:dyDescent="0.25">
      <c r="A134" s="30"/>
      <c r="B134" s="6"/>
      <c r="C134" s="17" t="s">
        <v>300</v>
      </c>
      <c r="D134" s="17" t="s">
        <v>258</v>
      </c>
      <c r="E134" s="9">
        <v>0.13200000000000001</v>
      </c>
      <c r="F134" s="16"/>
      <c r="G134" s="16"/>
      <c r="H134" s="58" t="s">
        <v>103</v>
      </c>
      <c r="I134" s="41" t="s">
        <v>827</v>
      </c>
      <c r="J134" s="24"/>
    </row>
    <row r="135" spans="1:10" ht="34.5" x14ac:dyDescent="0.25">
      <c r="A135" s="30"/>
      <c r="B135" s="6"/>
      <c r="C135" s="25" t="s">
        <v>836</v>
      </c>
      <c r="D135" s="17" t="s">
        <v>258</v>
      </c>
      <c r="E135" s="9">
        <v>0.1</v>
      </c>
      <c r="F135" s="16"/>
      <c r="G135" s="16"/>
      <c r="H135" s="58" t="s">
        <v>103</v>
      </c>
      <c r="I135" s="41" t="s">
        <v>827</v>
      </c>
      <c r="J135" s="24"/>
    </row>
    <row r="136" spans="1:10" ht="23" x14ac:dyDescent="0.25">
      <c r="A136" s="30"/>
      <c r="B136" s="6" t="s">
        <v>222</v>
      </c>
      <c r="C136" s="17" t="s">
        <v>30</v>
      </c>
      <c r="D136" s="17" t="s">
        <v>258</v>
      </c>
      <c r="E136" s="9">
        <v>2.5000000000000001E-2</v>
      </c>
      <c r="F136" s="16"/>
      <c r="G136" s="23"/>
      <c r="H136" s="58" t="s">
        <v>103</v>
      </c>
      <c r="I136" s="41" t="s">
        <v>829</v>
      </c>
      <c r="J136" s="24"/>
    </row>
    <row r="137" spans="1:10" ht="23" x14ac:dyDescent="0.25">
      <c r="A137" s="30"/>
      <c r="B137" s="6"/>
      <c r="C137" s="17" t="s">
        <v>226</v>
      </c>
      <c r="D137" s="17" t="s">
        <v>258</v>
      </c>
      <c r="E137" s="9">
        <v>0.02</v>
      </c>
      <c r="F137" s="16"/>
      <c r="G137" s="16"/>
      <c r="H137" s="58" t="s">
        <v>103</v>
      </c>
      <c r="I137" s="41" t="s">
        <v>829</v>
      </c>
      <c r="J137" s="24"/>
    </row>
    <row r="138" spans="1:10" ht="23" x14ac:dyDescent="0.25">
      <c r="A138" s="30"/>
      <c r="B138" s="6"/>
      <c r="C138" s="17" t="s">
        <v>275</v>
      </c>
      <c r="D138" s="17" t="s">
        <v>258</v>
      </c>
      <c r="E138" s="9">
        <v>2.1499999999999998E-2</v>
      </c>
      <c r="F138" s="8"/>
      <c r="G138" s="8"/>
      <c r="H138" s="58" t="s">
        <v>103</v>
      </c>
      <c r="I138" s="41" t="s">
        <v>829</v>
      </c>
      <c r="J138" s="24"/>
    </row>
    <row r="139" spans="1:10" ht="34.5" x14ac:dyDescent="0.25">
      <c r="A139" s="30"/>
      <c r="B139" s="6" t="s">
        <v>277</v>
      </c>
      <c r="C139" s="17" t="s">
        <v>837</v>
      </c>
      <c r="D139" s="17" t="s">
        <v>258</v>
      </c>
      <c r="E139" s="9">
        <v>4.4999999999999998E-2</v>
      </c>
      <c r="F139" s="8"/>
      <c r="G139" s="8"/>
      <c r="H139" s="58" t="s">
        <v>103</v>
      </c>
      <c r="I139" s="41" t="s">
        <v>827</v>
      </c>
      <c r="J139" s="24"/>
    </row>
    <row r="140" spans="1:10" ht="34.5" x14ac:dyDescent="0.25">
      <c r="A140" s="30"/>
      <c r="B140" s="6"/>
      <c r="C140" s="17" t="s">
        <v>838</v>
      </c>
      <c r="D140" s="17" t="s">
        <v>258</v>
      </c>
      <c r="E140" s="9">
        <v>5.5E-2</v>
      </c>
      <c r="F140" s="16"/>
      <c r="G140" s="16"/>
      <c r="H140" s="58" t="s">
        <v>103</v>
      </c>
      <c r="I140" s="41" t="s">
        <v>827</v>
      </c>
      <c r="J140" s="24"/>
    </row>
    <row r="141" spans="1:10" ht="34.5" x14ac:dyDescent="0.25">
      <c r="A141" s="30"/>
      <c r="B141" s="6"/>
      <c r="C141" s="17" t="s">
        <v>839</v>
      </c>
      <c r="D141" s="17" t="s">
        <v>258</v>
      </c>
      <c r="E141" s="9">
        <v>4.2000000000000003E-2</v>
      </c>
      <c r="F141" s="16"/>
      <c r="G141" s="16"/>
      <c r="H141" s="58" t="s">
        <v>103</v>
      </c>
      <c r="I141" s="41" t="s">
        <v>827</v>
      </c>
      <c r="J141" s="24"/>
    </row>
    <row r="142" spans="1:10" ht="34.5" x14ac:dyDescent="0.25">
      <c r="A142" s="30"/>
      <c r="B142" s="6"/>
      <c r="C142" s="17" t="s">
        <v>840</v>
      </c>
      <c r="D142" s="17" t="s">
        <v>258</v>
      </c>
      <c r="E142" s="9">
        <v>3.2000000000000001E-2</v>
      </c>
      <c r="F142" s="16"/>
      <c r="G142" s="16"/>
      <c r="H142" s="58" t="s">
        <v>103</v>
      </c>
      <c r="I142" s="41" t="s">
        <v>827</v>
      </c>
      <c r="J142" s="24"/>
    </row>
    <row r="143" spans="1:10" ht="34.5" x14ac:dyDescent="0.25">
      <c r="A143" s="30"/>
      <c r="B143" s="6" t="s">
        <v>287</v>
      </c>
      <c r="C143" s="17" t="s">
        <v>737</v>
      </c>
      <c r="D143" s="17" t="s">
        <v>258</v>
      </c>
      <c r="E143" s="9">
        <v>8.5999999999999993E-2</v>
      </c>
      <c r="F143" s="16"/>
      <c r="G143" s="16"/>
      <c r="H143" s="58" t="s">
        <v>103</v>
      </c>
      <c r="I143" s="41" t="s">
        <v>827</v>
      </c>
      <c r="J143" s="24"/>
    </row>
    <row r="144" spans="1:10" ht="34.5" x14ac:dyDescent="0.25">
      <c r="A144" s="30"/>
      <c r="B144" s="6"/>
      <c r="C144" s="17" t="s">
        <v>841</v>
      </c>
      <c r="D144" s="17" t="s">
        <v>258</v>
      </c>
      <c r="E144" s="9">
        <v>4.2000000000000003E-2</v>
      </c>
      <c r="F144" s="16"/>
      <c r="G144" s="16"/>
      <c r="H144" s="58" t="s">
        <v>103</v>
      </c>
      <c r="I144" s="41" t="s">
        <v>827</v>
      </c>
      <c r="J144" s="24"/>
    </row>
    <row r="145" spans="1:11" ht="34.5" x14ac:dyDescent="0.25">
      <c r="A145" s="30"/>
      <c r="B145" s="6"/>
      <c r="C145" s="17" t="s">
        <v>842</v>
      </c>
      <c r="D145" s="17" t="s">
        <v>258</v>
      </c>
      <c r="E145" s="9">
        <v>2.3E-2</v>
      </c>
      <c r="F145" s="16"/>
      <c r="G145" s="16"/>
      <c r="H145" s="58" t="s">
        <v>103</v>
      </c>
      <c r="I145" s="41" t="s">
        <v>827</v>
      </c>
      <c r="J145" s="24"/>
    </row>
    <row r="146" spans="1:11" x14ac:dyDescent="0.25">
      <c r="A146" s="30" t="s">
        <v>698</v>
      </c>
      <c r="B146" s="24"/>
      <c r="C146" s="24"/>
      <c r="D146" s="26"/>
      <c r="E146" s="24"/>
      <c r="F146" s="24"/>
      <c r="G146" s="24"/>
      <c r="H146" s="48"/>
      <c r="I146" s="48"/>
      <c r="J146" s="24"/>
    </row>
    <row r="147" spans="1:11" x14ac:dyDescent="0.25">
      <c r="A147" s="30"/>
      <c r="B147" s="6" t="s">
        <v>333</v>
      </c>
      <c r="C147" s="17"/>
      <c r="D147" s="17" t="s">
        <v>40</v>
      </c>
      <c r="E147" s="21">
        <v>1810</v>
      </c>
      <c r="F147" s="6"/>
      <c r="G147" s="8"/>
      <c r="H147" s="58" t="s">
        <v>843</v>
      </c>
      <c r="I147" s="223" t="s">
        <v>844</v>
      </c>
      <c r="J147" s="24"/>
    </row>
    <row r="148" spans="1:11" x14ac:dyDescent="0.25">
      <c r="A148" s="30"/>
      <c r="B148" s="6" t="s">
        <v>337</v>
      </c>
      <c r="C148" s="17"/>
      <c r="D148" s="17" t="s">
        <v>40</v>
      </c>
      <c r="E148" s="21">
        <v>1430</v>
      </c>
      <c r="F148" s="6"/>
      <c r="G148" s="8"/>
      <c r="H148" s="58" t="s">
        <v>843</v>
      </c>
      <c r="I148" s="224"/>
      <c r="J148" s="24"/>
    </row>
    <row r="149" spans="1:11" ht="14.5" x14ac:dyDescent="0.25">
      <c r="A149" s="32"/>
      <c r="B149" s="10" t="s">
        <v>336</v>
      </c>
      <c r="C149" s="18"/>
      <c r="D149" s="18" t="s">
        <v>40</v>
      </c>
      <c r="E149" s="11">
        <v>3500</v>
      </c>
      <c r="F149" s="10"/>
      <c r="G149" s="11"/>
      <c r="H149" s="42" t="s">
        <v>843</v>
      </c>
      <c r="I149" s="224"/>
      <c r="J149" s="24"/>
    </row>
    <row r="150" spans="1:11" ht="14.5" x14ac:dyDescent="0.25">
      <c r="A150" s="32"/>
      <c r="B150" s="10" t="s">
        <v>338</v>
      </c>
      <c r="C150" s="18"/>
      <c r="D150" s="18" t="s">
        <v>40</v>
      </c>
      <c r="E150" s="11">
        <v>4470</v>
      </c>
      <c r="F150" s="10"/>
      <c r="G150" s="11"/>
      <c r="H150" s="42" t="s">
        <v>843</v>
      </c>
      <c r="I150" s="224"/>
      <c r="J150" s="24"/>
    </row>
    <row r="151" spans="1:11" ht="14.5" x14ac:dyDescent="0.25">
      <c r="A151" s="32"/>
      <c r="B151" s="10" t="s">
        <v>335</v>
      </c>
      <c r="C151" s="18"/>
      <c r="D151" s="18" t="s">
        <v>40</v>
      </c>
      <c r="E151" s="11">
        <v>675</v>
      </c>
      <c r="F151" s="10"/>
      <c r="G151" s="11"/>
      <c r="H151" s="42" t="s">
        <v>843</v>
      </c>
      <c r="I151" s="224"/>
      <c r="J151" s="24"/>
    </row>
    <row r="152" spans="1:11" ht="69" x14ac:dyDescent="0.25">
      <c r="A152" s="30"/>
      <c r="B152" s="6" t="s">
        <v>342</v>
      </c>
      <c r="C152" s="17" t="s">
        <v>343</v>
      </c>
      <c r="D152" s="17" t="s">
        <v>40</v>
      </c>
      <c r="E152" s="21">
        <v>3921.6000000000004</v>
      </c>
      <c r="F152" s="6"/>
      <c r="G152" s="8"/>
      <c r="H152" s="58" t="s">
        <v>843</v>
      </c>
      <c r="I152" s="224"/>
      <c r="J152" s="24"/>
    </row>
    <row r="153" spans="1:11" ht="46" x14ac:dyDescent="0.25">
      <c r="A153" s="30"/>
      <c r="B153" s="6" t="s">
        <v>369</v>
      </c>
      <c r="C153" s="17" t="s">
        <v>370</v>
      </c>
      <c r="D153" s="17" t="s">
        <v>40</v>
      </c>
      <c r="E153" s="21">
        <v>3985</v>
      </c>
      <c r="F153" s="6"/>
      <c r="G153" s="8"/>
      <c r="H153" s="58" t="s">
        <v>843</v>
      </c>
      <c r="I153" s="224"/>
      <c r="J153" s="24"/>
    </row>
    <row r="154" spans="1:11" ht="57.5" x14ac:dyDescent="0.25">
      <c r="A154" s="30"/>
      <c r="B154" s="6" t="s">
        <v>347</v>
      </c>
      <c r="C154" s="17" t="s">
        <v>348</v>
      </c>
      <c r="D154" s="17" t="s">
        <v>40</v>
      </c>
      <c r="E154" s="21">
        <v>1773.85</v>
      </c>
      <c r="F154" s="6"/>
      <c r="G154" s="8"/>
      <c r="H154" s="58" t="s">
        <v>843</v>
      </c>
      <c r="I154" s="224"/>
      <c r="J154" s="24"/>
      <c r="K154" s="12"/>
    </row>
    <row r="155" spans="1:11" ht="34.5" x14ac:dyDescent="0.25">
      <c r="A155" s="30"/>
      <c r="B155" s="6" t="s">
        <v>351</v>
      </c>
      <c r="C155" s="17" t="s">
        <v>352</v>
      </c>
      <c r="D155" s="17" t="s">
        <v>40</v>
      </c>
      <c r="E155" s="21">
        <v>2087.5</v>
      </c>
      <c r="F155" s="6"/>
      <c r="G155" s="8"/>
      <c r="H155" s="58" t="s">
        <v>843</v>
      </c>
      <c r="I155" s="225"/>
      <c r="J155" s="24"/>
      <c r="K155" s="12"/>
    </row>
    <row r="157" spans="1:11" customFormat="1" x14ac:dyDescent="0.25">
      <c r="A157" t="s">
        <v>391</v>
      </c>
      <c r="B157" s="1"/>
      <c r="C157" s="1"/>
      <c r="D157" s="1"/>
      <c r="H157" s="1"/>
      <c r="I157" s="1"/>
    </row>
    <row r="158" spans="1:11" s="29" customFormat="1" ht="395.25" customHeight="1" x14ac:dyDescent="0.25">
      <c r="A158" s="211" t="s">
        <v>845</v>
      </c>
      <c r="B158" s="212"/>
      <c r="C158" s="212"/>
      <c r="D158" s="212"/>
      <c r="E158" s="212"/>
      <c r="F158" s="212"/>
      <c r="G158" s="212"/>
      <c r="H158" s="212"/>
      <c r="I158" s="212"/>
      <c r="J158" s="213"/>
    </row>
    <row r="159" spans="1:11" s="29" customFormat="1" ht="85.5" customHeight="1" x14ac:dyDescent="0.25">
      <c r="A159" s="220" t="s">
        <v>846</v>
      </c>
      <c r="B159" s="221"/>
      <c r="C159" s="221"/>
      <c r="D159" s="221"/>
      <c r="E159" s="221"/>
      <c r="F159" s="221"/>
      <c r="G159" s="221"/>
      <c r="H159" s="221"/>
      <c r="I159" s="221"/>
      <c r="J159" s="222"/>
    </row>
  </sheetData>
  <mergeCells count="13">
    <mergeCell ref="A158:J158"/>
    <mergeCell ref="A159:J159"/>
    <mergeCell ref="B11:C11"/>
    <mergeCell ref="B12:C12"/>
    <mergeCell ref="B18:C18"/>
    <mergeCell ref="A3:J3"/>
    <mergeCell ref="I147:I155"/>
    <mergeCell ref="B69:C69"/>
    <mergeCell ref="B73:C73"/>
    <mergeCell ref="B72:C72"/>
    <mergeCell ref="B71:C71"/>
    <mergeCell ref="B107:C107"/>
    <mergeCell ref="A4:J4"/>
  </mergeCells>
  <pageMargins left="0.70866141732283472" right="0.70866141732283472" top="0.74803149606299213" bottom="0.74803149606299213" header="0.31496062992125984" footer="0.31496062992125984"/>
  <pageSetup paperSize="9" scale="51" fitToHeight="7"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178"/>
  <sheetViews>
    <sheetView workbookViewId="0">
      <pane ySplit="2" topLeftCell="A3" activePane="bottomLeft" state="frozen"/>
      <selection pane="bottomLeft" activeCell="A4" sqref="A4:J4"/>
    </sheetView>
  </sheetViews>
  <sheetFormatPr defaultColWidth="9" defaultRowHeight="11.5" x14ac:dyDescent="0.25"/>
  <cols>
    <col min="1" max="1" width="21.6328125" style="35" customWidth="1"/>
    <col min="2" max="7" width="9" style="2"/>
    <col min="8" max="8" width="9" style="76"/>
    <col min="9" max="9" width="66.08984375" style="28" customWidth="1"/>
    <col min="10" max="10" width="9" style="2"/>
    <col min="11" max="11" width="1.7265625" style="2" customWidth="1"/>
    <col min="12" max="16384" width="9" style="2"/>
  </cols>
  <sheetData>
    <row r="1" spans="1:10" customFormat="1" ht="15.75" customHeight="1" x14ac:dyDescent="0.25">
      <c r="A1" s="31"/>
      <c r="B1" s="4"/>
      <c r="C1" s="4"/>
      <c r="D1" s="4"/>
      <c r="E1" s="4"/>
      <c r="F1" s="4"/>
      <c r="G1" s="4"/>
      <c r="H1" s="74"/>
      <c r="I1" s="5"/>
      <c r="J1" s="4"/>
    </row>
    <row r="2" spans="1:10" customFormat="1" ht="46" x14ac:dyDescent="0.25">
      <c r="A2" s="3" t="s">
        <v>0</v>
      </c>
      <c r="B2" s="3"/>
      <c r="C2" s="3"/>
      <c r="D2" s="3" t="s">
        <v>1</v>
      </c>
      <c r="E2" s="3" t="s">
        <v>2</v>
      </c>
      <c r="F2" s="3" t="s">
        <v>3</v>
      </c>
      <c r="G2" s="3" t="s">
        <v>4</v>
      </c>
      <c r="H2" s="40" t="s">
        <v>5</v>
      </c>
      <c r="I2" s="3" t="s">
        <v>6</v>
      </c>
      <c r="J2" s="3" t="s">
        <v>7</v>
      </c>
    </row>
    <row r="3" spans="1:10" customFormat="1" ht="13.5" customHeight="1" x14ac:dyDescent="0.25">
      <c r="A3" s="201"/>
      <c r="B3" s="202"/>
      <c r="C3" s="202"/>
      <c r="D3" s="202"/>
      <c r="E3" s="202"/>
      <c r="F3" s="202"/>
      <c r="G3" s="202"/>
      <c r="H3" s="202"/>
      <c r="I3" s="202"/>
      <c r="J3" s="203"/>
    </row>
    <row r="4" spans="1:10" s="70" customFormat="1" ht="150" customHeight="1" x14ac:dyDescent="0.25">
      <c r="A4" s="182" t="s">
        <v>847</v>
      </c>
      <c r="B4" s="183"/>
      <c r="C4" s="183"/>
      <c r="D4" s="183"/>
      <c r="E4" s="183"/>
      <c r="F4" s="183"/>
      <c r="G4" s="183"/>
      <c r="H4" s="183"/>
      <c r="I4" s="183"/>
      <c r="J4" s="184"/>
    </row>
    <row r="5" spans="1:10" ht="34.5" x14ac:dyDescent="0.25">
      <c r="A5" s="30" t="s">
        <v>9</v>
      </c>
      <c r="B5" s="6" t="s">
        <v>577</v>
      </c>
      <c r="C5" s="6"/>
      <c r="D5" s="17" t="s">
        <v>12</v>
      </c>
      <c r="E5" s="7">
        <f>F5+G5</f>
        <v>2.7409999999999997</v>
      </c>
      <c r="F5" s="9">
        <v>2.2709999999999999</v>
      </c>
      <c r="G5" s="9">
        <v>0.47</v>
      </c>
      <c r="H5" s="58" t="s">
        <v>101</v>
      </c>
      <c r="I5" s="22" t="s">
        <v>781</v>
      </c>
      <c r="J5" s="24"/>
    </row>
    <row r="6" spans="1:10" ht="44.25" customHeight="1" x14ac:dyDescent="0.25">
      <c r="A6" s="30"/>
      <c r="B6" s="6" t="s">
        <v>579</v>
      </c>
      <c r="C6" s="6"/>
      <c r="D6" s="17" t="s">
        <v>12</v>
      </c>
      <c r="E6" s="7">
        <v>2.8</v>
      </c>
      <c r="F6" s="9">
        <v>2.2999999999999998</v>
      </c>
      <c r="G6" s="9">
        <f>E6-F6</f>
        <v>0.5</v>
      </c>
      <c r="H6" s="58" t="s">
        <v>580</v>
      </c>
      <c r="I6" s="41" t="s">
        <v>782</v>
      </c>
      <c r="J6" s="24"/>
    </row>
    <row r="7" spans="1:10" ht="23" x14ac:dyDescent="0.25">
      <c r="A7" s="30"/>
      <c r="B7" s="6" t="s">
        <v>582</v>
      </c>
      <c r="C7" s="6"/>
      <c r="D7" s="17" t="s">
        <v>12</v>
      </c>
      <c r="E7" s="7">
        <v>2.88</v>
      </c>
      <c r="F7" s="9">
        <v>2.42</v>
      </c>
      <c r="G7" s="9">
        <f>E7-F7</f>
        <v>0.45999999999999996</v>
      </c>
      <c r="H7" s="58" t="s">
        <v>580</v>
      </c>
      <c r="I7" s="41" t="s">
        <v>703</v>
      </c>
      <c r="J7" s="24"/>
    </row>
    <row r="8" spans="1:10" ht="69" x14ac:dyDescent="0.25">
      <c r="A8" s="32"/>
      <c r="B8" s="10" t="s">
        <v>184</v>
      </c>
      <c r="C8" s="10"/>
      <c r="D8" s="18" t="s">
        <v>12</v>
      </c>
      <c r="E8" s="7">
        <f>F8+G8</f>
        <v>1.083</v>
      </c>
      <c r="F8" s="7">
        <v>0.373</v>
      </c>
      <c r="G8" s="7">
        <v>0.71</v>
      </c>
      <c r="H8" s="42" t="s">
        <v>101</v>
      </c>
      <c r="I8" s="41" t="s">
        <v>742</v>
      </c>
      <c r="J8" s="24"/>
    </row>
    <row r="9" spans="1:10" ht="69" x14ac:dyDescent="0.25">
      <c r="A9" s="32"/>
      <c r="B9" s="10" t="s">
        <v>783</v>
      </c>
      <c r="C9" s="10"/>
      <c r="D9" s="18" t="s">
        <v>12</v>
      </c>
      <c r="E9" s="7">
        <v>1.24</v>
      </c>
      <c r="F9" s="7">
        <v>0</v>
      </c>
      <c r="G9" s="7">
        <f>E9-F9</f>
        <v>1.24</v>
      </c>
      <c r="H9" s="42" t="s">
        <v>580</v>
      </c>
      <c r="I9" s="41" t="s">
        <v>743</v>
      </c>
      <c r="J9" s="24"/>
    </row>
    <row r="10" spans="1:10" ht="57.5" x14ac:dyDescent="0.25">
      <c r="A10" s="32"/>
      <c r="B10" s="10" t="s">
        <v>784</v>
      </c>
      <c r="C10" s="10"/>
      <c r="D10" s="18" t="s">
        <v>12</v>
      </c>
      <c r="E10" s="7">
        <v>2.1859999999999999</v>
      </c>
      <c r="F10" s="7"/>
      <c r="G10" s="7"/>
      <c r="H10" s="42" t="s">
        <v>103</v>
      </c>
      <c r="I10" s="41" t="s">
        <v>706</v>
      </c>
      <c r="J10" s="24"/>
    </row>
    <row r="11" spans="1:10" ht="57.5" x14ac:dyDescent="0.25">
      <c r="A11" s="32"/>
      <c r="B11" s="226" t="s">
        <v>587</v>
      </c>
      <c r="C11" s="227"/>
      <c r="D11" s="18" t="s">
        <v>12</v>
      </c>
      <c r="E11" s="7">
        <v>1.39</v>
      </c>
      <c r="F11" s="7"/>
      <c r="G11" s="7"/>
      <c r="H11" s="42" t="s">
        <v>103</v>
      </c>
      <c r="I11" s="41" t="s">
        <v>706</v>
      </c>
      <c r="J11" s="24"/>
    </row>
    <row r="12" spans="1:10" ht="57.5" x14ac:dyDescent="0.25">
      <c r="A12" s="32"/>
      <c r="B12" s="226" t="s">
        <v>588</v>
      </c>
      <c r="C12" s="227"/>
      <c r="D12" s="18" t="s">
        <v>12</v>
      </c>
      <c r="E12" s="7">
        <v>0.91400000000000003</v>
      </c>
      <c r="F12" s="7"/>
      <c r="G12" s="7"/>
      <c r="H12" s="42" t="s">
        <v>103</v>
      </c>
      <c r="I12" s="41" t="s">
        <v>706</v>
      </c>
      <c r="J12" s="24"/>
    </row>
    <row r="13" spans="1:10" ht="23" x14ac:dyDescent="0.25">
      <c r="A13" s="30"/>
      <c r="B13" s="218" t="s">
        <v>589</v>
      </c>
      <c r="C13" s="219"/>
      <c r="D13" s="17" t="s">
        <v>12</v>
      </c>
      <c r="E13" s="9">
        <f>F13+G13</f>
        <v>3.2320000000000002</v>
      </c>
      <c r="F13" s="9">
        <v>2.6080000000000001</v>
      </c>
      <c r="G13" s="9">
        <v>0.624</v>
      </c>
      <c r="H13" s="58" t="s">
        <v>101</v>
      </c>
      <c r="I13" s="41" t="s">
        <v>785</v>
      </c>
      <c r="J13" s="24"/>
    </row>
    <row r="14" spans="1:10" ht="34.5" x14ac:dyDescent="0.25">
      <c r="A14" s="30"/>
      <c r="B14" s="6" t="s">
        <v>591</v>
      </c>
      <c r="C14" s="6"/>
      <c r="D14" s="17" t="s">
        <v>12</v>
      </c>
      <c r="E14" s="9">
        <v>3.2</v>
      </c>
      <c r="F14" s="9">
        <v>2.58</v>
      </c>
      <c r="G14" s="9">
        <f>E14-F14</f>
        <v>0.62000000000000011</v>
      </c>
      <c r="H14" s="58" t="s">
        <v>580</v>
      </c>
      <c r="I14" s="41" t="s">
        <v>592</v>
      </c>
      <c r="J14" s="24"/>
    </row>
    <row r="15" spans="1:10" x14ac:dyDescent="0.25">
      <c r="A15" s="30"/>
      <c r="B15" s="6" t="s">
        <v>593</v>
      </c>
      <c r="C15" s="6"/>
      <c r="D15" s="17" t="s">
        <v>12</v>
      </c>
      <c r="E15" s="9">
        <v>3.24</v>
      </c>
      <c r="F15" s="9">
        <v>2.67</v>
      </c>
      <c r="G15" s="9">
        <f>E15-F15</f>
        <v>0.57000000000000028</v>
      </c>
      <c r="H15" s="58" t="s">
        <v>580</v>
      </c>
      <c r="I15" s="41" t="s">
        <v>594</v>
      </c>
      <c r="J15" s="24"/>
    </row>
    <row r="16" spans="1:10" ht="80.5" x14ac:dyDescent="0.25">
      <c r="A16" s="32"/>
      <c r="B16" s="10" t="s">
        <v>595</v>
      </c>
      <c r="C16" s="10"/>
      <c r="D16" s="18" t="s">
        <v>12</v>
      </c>
      <c r="E16" s="7">
        <f>F16+G16</f>
        <v>3.1539999999999999</v>
      </c>
      <c r="F16" s="7">
        <v>2.4E-2</v>
      </c>
      <c r="G16" s="7">
        <v>3.13</v>
      </c>
      <c r="H16" s="42" t="s">
        <v>101</v>
      </c>
      <c r="I16" s="41" t="s">
        <v>786</v>
      </c>
      <c r="J16" s="24"/>
    </row>
    <row r="17" spans="1:10" ht="57.5" x14ac:dyDescent="0.25">
      <c r="A17" s="32"/>
      <c r="B17" s="10" t="s">
        <v>597</v>
      </c>
      <c r="C17" s="10"/>
      <c r="D17" s="18" t="s">
        <v>12</v>
      </c>
      <c r="E17" s="7">
        <v>1.92</v>
      </c>
      <c r="F17" s="7">
        <v>0</v>
      </c>
      <c r="G17" s="7">
        <f>E17-F17</f>
        <v>1.92</v>
      </c>
      <c r="H17" s="42" t="s">
        <v>580</v>
      </c>
      <c r="I17" s="41" t="s">
        <v>747</v>
      </c>
      <c r="J17" s="24"/>
    </row>
    <row r="18" spans="1:10" ht="72.5" x14ac:dyDescent="0.35">
      <c r="A18" s="32"/>
      <c r="B18" s="226" t="s">
        <v>599</v>
      </c>
      <c r="C18" s="227"/>
      <c r="D18" s="18" t="s">
        <v>12</v>
      </c>
      <c r="E18" s="7">
        <f>F18+G18</f>
        <v>0.34499999999999997</v>
      </c>
      <c r="F18" s="7">
        <v>0</v>
      </c>
      <c r="G18" s="7">
        <v>0.34499999999999997</v>
      </c>
      <c r="H18" s="42" t="s">
        <v>103</v>
      </c>
      <c r="I18" s="45" t="s">
        <v>787</v>
      </c>
      <c r="J18" s="24"/>
    </row>
    <row r="19" spans="1:10" ht="23" x14ac:dyDescent="0.25">
      <c r="A19" s="32"/>
      <c r="B19" s="10" t="s">
        <v>749</v>
      </c>
      <c r="C19" s="10"/>
      <c r="D19" s="18" t="s">
        <v>12</v>
      </c>
      <c r="E19" s="7">
        <f>F19+G19</f>
        <v>1.1359999999999999</v>
      </c>
      <c r="F19" s="7">
        <v>0</v>
      </c>
      <c r="G19" s="7">
        <v>1.1359999999999999</v>
      </c>
      <c r="H19" s="42" t="s">
        <v>101</v>
      </c>
      <c r="I19" s="41" t="s">
        <v>788</v>
      </c>
      <c r="J19" s="24"/>
    </row>
    <row r="20" spans="1:10" ht="14.5" x14ac:dyDescent="0.25">
      <c r="A20" s="32"/>
      <c r="B20" s="6" t="s">
        <v>605</v>
      </c>
      <c r="C20" s="6"/>
      <c r="D20" s="17" t="s">
        <v>12</v>
      </c>
      <c r="E20" s="7">
        <v>1.8049999999999999</v>
      </c>
      <c r="F20" s="7">
        <v>1.61</v>
      </c>
      <c r="G20" s="7">
        <f>E20-F20</f>
        <v>0.19499999999999984</v>
      </c>
      <c r="H20" s="42" t="s">
        <v>101</v>
      </c>
      <c r="I20" s="41"/>
      <c r="J20" s="24"/>
    </row>
    <row r="21" spans="1:10" ht="14.5" x14ac:dyDescent="0.25">
      <c r="A21" s="30"/>
      <c r="B21" s="6" t="s">
        <v>606</v>
      </c>
      <c r="C21" s="6"/>
      <c r="D21" s="17" t="s">
        <v>12</v>
      </c>
      <c r="E21" s="7">
        <v>1.9</v>
      </c>
      <c r="F21" s="7">
        <v>1.7</v>
      </c>
      <c r="G21" s="7">
        <f>E21-F21</f>
        <v>0.19999999999999996</v>
      </c>
      <c r="H21" s="75" t="s">
        <v>580</v>
      </c>
      <c r="I21" s="41"/>
      <c r="J21" s="24"/>
    </row>
    <row r="22" spans="1:10" ht="14.5" x14ac:dyDescent="0.25">
      <c r="A22" s="30"/>
      <c r="B22" s="6" t="s">
        <v>46</v>
      </c>
      <c r="C22" s="6"/>
      <c r="D22" s="17" t="s">
        <v>40</v>
      </c>
      <c r="E22" s="7">
        <v>3.37</v>
      </c>
      <c r="F22" s="7">
        <v>2.7</v>
      </c>
      <c r="G22" s="7">
        <f>E22-F22</f>
        <v>0.66999999999999993</v>
      </c>
      <c r="H22" s="75" t="s">
        <v>580</v>
      </c>
      <c r="I22" s="41"/>
      <c r="J22" s="24"/>
    </row>
    <row r="23" spans="1:10" ht="14.5" x14ac:dyDescent="0.25">
      <c r="A23" s="32"/>
      <c r="B23" s="10" t="s">
        <v>607</v>
      </c>
      <c r="C23" s="10"/>
      <c r="D23" s="18" t="s">
        <v>40</v>
      </c>
      <c r="E23" s="7">
        <f>F23+G23</f>
        <v>2.7279999999999998</v>
      </c>
      <c r="F23" s="7">
        <v>2.234</v>
      </c>
      <c r="G23" s="7">
        <v>0.49399999999999999</v>
      </c>
      <c r="H23" s="75" t="s">
        <v>101</v>
      </c>
      <c r="I23" s="41"/>
      <c r="J23" s="24"/>
    </row>
    <row r="24" spans="1:10" ht="23" x14ac:dyDescent="0.25">
      <c r="A24" s="30"/>
      <c r="B24" s="6" t="s">
        <v>608</v>
      </c>
      <c r="C24" s="6"/>
      <c r="D24" s="17" t="s">
        <v>40</v>
      </c>
      <c r="E24" s="7">
        <v>3.07</v>
      </c>
      <c r="F24" s="7">
        <v>2.68</v>
      </c>
      <c r="G24" s="7">
        <f>E24-F24</f>
        <v>0.38999999999999968</v>
      </c>
      <c r="H24" s="75" t="s">
        <v>580</v>
      </c>
      <c r="I24" s="41" t="s">
        <v>609</v>
      </c>
      <c r="J24" s="24"/>
    </row>
    <row r="25" spans="1:10" ht="57.5" x14ac:dyDescent="0.25">
      <c r="A25" s="30"/>
      <c r="B25" s="6" t="s">
        <v>484</v>
      </c>
      <c r="C25" s="6"/>
      <c r="D25" s="17" t="s">
        <v>40</v>
      </c>
      <c r="E25" s="9">
        <f>F25+G25</f>
        <v>1.0389999999999999</v>
      </c>
      <c r="F25" s="9">
        <v>4.4999999999999998E-2</v>
      </c>
      <c r="G25" s="9">
        <v>0.99399999999999999</v>
      </c>
      <c r="H25" s="58" t="s">
        <v>101</v>
      </c>
      <c r="I25" s="41" t="s">
        <v>751</v>
      </c>
      <c r="J25" s="24"/>
    </row>
    <row r="26" spans="1:10" ht="14.5" x14ac:dyDescent="0.35">
      <c r="A26" s="30"/>
      <c r="B26" s="6" t="s">
        <v>611</v>
      </c>
      <c r="C26" s="6"/>
      <c r="D26" s="17" t="s">
        <v>12</v>
      </c>
      <c r="E26" s="7">
        <v>3.53</v>
      </c>
      <c r="F26" s="9">
        <v>2.92</v>
      </c>
      <c r="G26" s="9">
        <f>E26-F26</f>
        <v>0.60999999999999988</v>
      </c>
      <c r="H26" s="42" t="s">
        <v>580</v>
      </c>
      <c r="I26" s="46"/>
      <c r="J26" s="24"/>
    </row>
    <row r="27" spans="1:10" ht="14.5" x14ac:dyDescent="0.25">
      <c r="A27" s="30"/>
      <c r="B27" s="6" t="s">
        <v>704</v>
      </c>
      <c r="C27" s="6"/>
      <c r="D27" s="17" t="s">
        <v>12</v>
      </c>
      <c r="E27" s="7">
        <v>3.49</v>
      </c>
      <c r="F27" s="9">
        <v>2.88</v>
      </c>
      <c r="G27" s="9">
        <f>E27-F27</f>
        <v>0.61000000000000032</v>
      </c>
      <c r="H27" s="42" t="s">
        <v>580</v>
      </c>
      <c r="I27" s="41"/>
      <c r="J27" s="24"/>
    </row>
    <row r="28" spans="1:10" ht="14.5" x14ac:dyDescent="0.25">
      <c r="A28" s="30"/>
      <c r="B28" s="6" t="s">
        <v>613</v>
      </c>
      <c r="C28" s="6"/>
      <c r="D28" s="17" t="s">
        <v>12</v>
      </c>
      <c r="E28" s="7">
        <v>3.31</v>
      </c>
      <c r="F28" s="9">
        <v>3.05</v>
      </c>
      <c r="G28" s="9">
        <f>E28-F28</f>
        <v>0.26000000000000023</v>
      </c>
      <c r="H28" s="42" t="s">
        <v>580</v>
      </c>
      <c r="I28" s="41"/>
      <c r="J28" s="24"/>
    </row>
    <row r="29" spans="1:10" x14ac:dyDescent="0.25">
      <c r="A29" s="33"/>
      <c r="B29" s="24"/>
      <c r="C29" s="24"/>
      <c r="D29" s="26"/>
      <c r="E29" s="24"/>
      <c r="F29" s="24"/>
      <c r="G29" s="24"/>
      <c r="H29" s="48"/>
      <c r="I29" s="41"/>
      <c r="J29" s="24"/>
    </row>
    <row r="30" spans="1:10" ht="46" x14ac:dyDescent="0.25">
      <c r="A30" s="30" t="s">
        <v>64</v>
      </c>
      <c r="B30" s="6" t="s">
        <v>409</v>
      </c>
      <c r="C30" s="6"/>
      <c r="D30" s="17" t="s">
        <v>12</v>
      </c>
      <c r="E30" s="7">
        <v>3.1850000000000001</v>
      </c>
      <c r="F30" s="8"/>
      <c r="G30" s="8"/>
      <c r="H30" s="42" t="s">
        <v>103</v>
      </c>
      <c r="I30" s="41"/>
      <c r="J30" s="24"/>
    </row>
    <row r="31" spans="1:10" ht="14.5" x14ac:dyDescent="0.25">
      <c r="A31" s="30"/>
      <c r="B31" s="6" t="s">
        <v>65</v>
      </c>
      <c r="C31" s="6"/>
      <c r="D31" s="17" t="s">
        <v>40</v>
      </c>
      <c r="E31" s="6"/>
      <c r="F31" s="9">
        <v>3.1299100000000002</v>
      </c>
      <c r="G31" s="14"/>
      <c r="H31" s="73" t="s">
        <v>66</v>
      </c>
      <c r="I31" s="41"/>
      <c r="J31" s="24"/>
    </row>
    <row r="32" spans="1:10" ht="14.5" x14ac:dyDescent="0.25">
      <c r="A32" s="30"/>
      <c r="B32" s="6" t="s">
        <v>68</v>
      </c>
      <c r="C32" s="6"/>
      <c r="D32" s="17" t="s">
        <v>40</v>
      </c>
      <c r="E32" s="6"/>
      <c r="F32" s="9">
        <v>2.1175000000000002</v>
      </c>
      <c r="G32" s="14"/>
      <c r="H32" s="73" t="s">
        <v>66</v>
      </c>
      <c r="I32" s="41"/>
      <c r="J32" s="24"/>
    </row>
    <row r="33" spans="1:10" x14ac:dyDescent="0.25">
      <c r="A33" s="30"/>
      <c r="B33" s="6" t="s">
        <v>69</v>
      </c>
      <c r="C33" s="6"/>
      <c r="D33" s="17" t="s">
        <v>40</v>
      </c>
      <c r="E33" s="6"/>
      <c r="F33" s="9">
        <v>2.8248000000000002</v>
      </c>
      <c r="G33" s="13"/>
      <c r="H33" s="73" t="s">
        <v>66</v>
      </c>
      <c r="I33" s="41"/>
      <c r="J33" s="24"/>
    </row>
    <row r="34" spans="1:10" x14ac:dyDescent="0.25">
      <c r="A34" s="30"/>
      <c r="B34" s="6" t="s">
        <v>70</v>
      </c>
      <c r="C34" s="6"/>
      <c r="D34" s="17" t="s">
        <v>40</v>
      </c>
      <c r="E34" s="6"/>
      <c r="F34" s="9">
        <v>3.0988900000000004</v>
      </c>
      <c r="G34" s="13"/>
      <c r="H34" s="73" t="s">
        <v>66</v>
      </c>
      <c r="I34" s="41"/>
      <c r="J34" s="24"/>
    </row>
    <row r="35" spans="1:10" x14ac:dyDescent="0.25">
      <c r="A35" s="30"/>
      <c r="B35" s="6" t="s">
        <v>71</v>
      </c>
      <c r="C35" s="6"/>
      <c r="D35" s="17" t="s">
        <v>40</v>
      </c>
      <c r="E35" s="6"/>
      <c r="F35" s="9">
        <v>2.7927300000000002</v>
      </c>
      <c r="G35" s="13"/>
      <c r="H35" s="73" t="s">
        <v>66</v>
      </c>
      <c r="I35" s="41"/>
      <c r="J35" s="24"/>
    </row>
    <row r="36" spans="1:10" x14ac:dyDescent="0.25">
      <c r="A36" s="30"/>
      <c r="B36" s="6" t="s">
        <v>72</v>
      </c>
      <c r="C36" s="6"/>
      <c r="D36" s="17" t="s">
        <v>40</v>
      </c>
      <c r="E36" s="6"/>
      <c r="F36" s="9">
        <v>2.7843200000000001</v>
      </c>
      <c r="G36" s="13"/>
      <c r="H36" s="73" t="s">
        <v>66</v>
      </c>
      <c r="I36" s="41"/>
      <c r="J36" s="24"/>
    </row>
    <row r="37" spans="1:10" x14ac:dyDescent="0.25">
      <c r="A37" s="30"/>
      <c r="B37" s="6" t="s">
        <v>73</v>
      </c>
      <c r="C37" s="6"/>
      <c r="D37" s="17" t="s">
        <v>40</v>
      </c>
      <c r="E37" s="6"/>
      <c r="F37" s="9">
        <v>3.2251999999999996</v>
      </c>
      <c r="G37" s="13"/>
      <c r="H37" s="73" t="s">
        <v>66</v>
      </c>
      <c r="I37" s="41"/>
      <c r="J37" s="24"/>
    </row>
    <row r="38" spans="1:10" x14ac:dyDescent="0.25">
      <c r="A38" s="30"/>
      <c r="B38" s="6" t="s">
        <v>74</v>
      </c>
      <c r="C38" s="6"/>
      <c r="D38" s="17" t="s">
        <v>40</v>
      </c>
      <c r="E38" s="6"/>
      <c r="F38" s="9">
        <v>3.3813299999999997</v>
      </c>
      <c r="G38" s="13"/>
      <c r="H38" s="73" t="s">
        <v>66</v>
      </c>
      <c r="I38" s="41"/>
      <c r="J38" s="24"/>
    </row>
    <row r="39" spans="1:10" x14ac:dyDescent="0.25">
      <c r="A39" s="30"/>
      <c r="B39" s="6" t="s">
        <v>75</v>
      </c>
      <c r="C39" s="6"/>
      <c r="D39" s="17" t="s">
        <v>40</v>
      </c>
      <c r="E39" s="6"/>
      <c r="F39" s="9">
        <v>3.0346199999999999</v>
      </c>
      <c r="G39" s="13"/>
      <c r="H39" s="73" t="s">
        <v>66</v>
      </c>
      <c r="I39" s="41"/>
      <c r="J39" s="24"/>
    </row>
    <row r="40" spans="1:10" x14ac:dyDescent="0.25">
      <c r="A40" s="30"/>
      <c r="B40" s="6" t="s">
        <v>76</v>
      </c>
      <c r="C40" s="6"/>
      <c r="D40" s="17" t="s">
        <v>40</v>
      </c>
      <c r="E40" s="6"/>
      <c r="F40" s="9">
        <v>3.4320000000000004</v>
      </c>
      <c r="G40" s="8"/>
      <c r="H40" s="73" t="s">
        <v>66</v>
      </c>
      <c r="I40" s="41"/>
      <c r="J40" s="24"/>
    </row>
    <row r="41" spans="1:10" ht="33.75" customHeight="1" x14ac:dyDescent="0.25">
      <c r="A41" s="30"/>
      <c r="B41" s="207" t="s">
        <v>77</v>
      </c>
      <c r="C41" s="208"/>
      <c r="D41" s="17" t="s">
        <v>40</v>
      </c>
      <c r="E41" s="6"/>
      <c r="F41" s="9">
        <v>3.1518999999999999</v>
      </c>
      <c r="G41" s="8"/>
      <c r="H41" s="73" t="s">
        <v>66</v>
      </c>
      <c r="I41" s="41"/>
      <c r="J41" s="24"/>
    </row>
    <row r="42" spans="1:10" ht="69" x14ac:dyDescent="0.25">
      <c r="A42" s="30"/>
      <c r="B42" s="6" t="s">
        <v>78</v>
      </c>
      <c r="C42" s="6"/>
      <c r="D42" s="17" t="s">
        <v>40</v>
      </c>
      <c r="E42" s="6"/>
      <c r="F42" s="9">
        <v>3.0284</v>
      </c>
      <c r="G42" s="8"/>
      <c r="H42" s="73" t="s">
        <v>66</v>
      </c>
      <c r="I42" s="41" t="s">
        <v>413</v>
      </c>
      <c r="J42" s="24"/>
    </row>
    <row r="43" spans="1:10" ht="69" x14ac:dyDescent="0.25">
      <c r="A43" s="30"/>
      <c r="B43" s="6" t="s">
        <v>80</v>
      </c>
      <c r="C43" s="6"/>
      <c r="D43" s="17" t="s">
        <v>40</v>
      </c>
      <c r="E43" s="6"/>
      <c r="F43" s="9">
        <v>2.8204799999999999</v>
      </c>
      <c r="G43" s="8"/>
      <c r="H43" s="73" t="s">
        <v>66</v>
      </c>
      <c r="I43" s="41" t="s">
        <v>413</v>
      </c>
      <c r="J43" s="24"/>
    </row>
    <row r="44" spans="1:10" x14ac:dyDescent="0.25">
      <c r="A44" s="30"/>
      <c r="B44" s="6" t="s">
        <v>81</v>
      </c>
      <c r="C44" s="6"/>
      <c r="D44" s="17" t="s">
        <v>40</v>
      </c>
      <c r="E44" s="6"/>
      <c r="F44" s="9">
        <v>2.9466600000000005</v>
      </c>
      <c r="G44" s="8"/>
      <c r="H44" s="73" t="s">
        <v>66</v>
      </c>
      <c r="I44" s="41"/>
      <c r="J44" s="24"/>
    </row>
    <row r="45" spans="1:10" x14ac:dyDescent="0.25">
      <c r="A45" s="30"/>
      <c r="B45" s="6" t="s">
        <v>82</v>
      </c>
      <c r="C45" s="6"/>
      <c r="D45" s="17" t="s">
        <v>40</v>
      </c>
      <c r="E45" s="6"/>
      <c r="F45" s="9">
        <v>2.8801900000000002</v>
      </c>
      <c r="G45" s="8"/>
      <c r="H45" s="73" t="s">
        <v>66</v>
      </c>
      <c r="I45" s="41"/>
      <c r="J45" s="24"/>
    </row>
    <row r="46" spans="1:10" x14ac:dyDescent="0.25">
      <c r="A46" s="30"/>
      <c r="B46" s="6" t="s">
        <v>83</v>
      </c>
      <c r="C46" s="6"/>
      <c r="D46" s="17" t="s">
        <v>40</v>
      </c>
      <c r="E46" s="6"/>
      <c r="F46" s="9">
        <v>2.6884000000000001</v>
      </c>
      <c r="G46" s="8"/>
      <c r="H46" s="73" t="s">
        <v>66</v>
      </c>
      <c r="I46" s="41"/>
      <c r="J46" s="24"/>
    </row>
    <row r="47" spans="1:10" ht="22.5" customHeight="1" x14ac:dyDescent="0.25">
      <c r="A47" s="30"/>
      <c r="B47" s="207" t="s">
        <v>414</v>
      </c>
      <c r="C47" s="208"/>
      <c r="D47" s="17" t="s">
        <v>40</v>
      </c>
      <c r="E47" s="6"/>
      <c r="F47" s="9">
        <v>2.7284400000000004</v>
      </c>
      <c r="G47" s="8"/>
      <c r="H47" s="73" t="s">
        <v>66</v>
      </c>
      <c r="I47" s="41"/>
      <c r="J47" s="24"/>
    </row>
    <row r="48" spans="1:10" ht="21.75" customHeight="1" x14ac:dyDescent="0.25">
      <c r="A48" s="30"/>
      <c r="B48" s="207" t="s">
        <v>415</v>
      </c>
      <c r="C48" s="208"/>
      <c r="D48" s="17" t="s">
        <v>40</v>
      </c>
      <c r="E48" s="6"/>
      <c r="F48" s="9">
        <v>2.5682800000000001</v>
      </c>
      <c r="G48" s="8"/>
      <c r="H48" s="73" t="s">
        <v>66</v>
      </c>
      <c r="I48" s="41"/>
      <c r="J48" s="24"/>
    </row>
    <row r="49" spans="1:10" x14ac:dyDescent="0.25">
      <c r="A49" s="30"/>
      <c r="B49" s="6" t="s">
        <v>416</v>
      </c>
      <c r="C49" s="6"/>
      <c r="D49" s="17" t="s">
        <v>40</v>
      </c>
      <c r="E49" s="6"/>
      <c r="F49" s="9">
        <v>2.3390900000000001</v>
      </c>
      <c r="G49" s="8"/>
      <c r="H49" s="73" t="s">
        <v>66</v>
      </c>
      <c r="I49" s="41"/>
      <c r="J49" s="24"/>
    </row>
    <row r="50" spans="1:10" x14ac:dyDescent="0.25">
      <c r="A50" s="30"/>
      <c r="B50" s="6" t="s">
        <v>616</v>
      </c>
      <c r="C50" s="6"/>
      <c r="D50" s="17" t="s">
        <v>40</v>
      </c>
      <c r="E50" s="6"/>
      <c r="F50" s="9">
        <v>1.8162899999999997</v>
      </c>
      <c r="G50" s="8"/>
      <c r="H50" s="73" t="s">
        <v>66</v>
      </c>
      <c r="I50" s="41"/>
      <c r="J50" s="24"/>
    </row>
    <row r="51" spans="1:10" x14ac:dyDescent="0.25">
      <c r="A51" s="30"/>
      <c r="B51" s="6" t="s">
        <v>89</v>
      </c>
      <c r="C51" s="6"/>
      <c r="D51" s="17" t="s">
        <v>40</v>
      </c>
      <c r="E51" s="6"/>
      <c r="F51" s="9">
        <v>2.02</v>
      </c>
      <c r="G51" s="8"/>
      <c r="H51" s="73" t="s">
        <v>66</v>
      </c>
      <c r="I51" s="41"/>
      <c r="J51" s="24"/>
    </row>
    <row r="52" spans="1:10" x14ac:dyDescent="0.25">
      <c r="A52" s="30"/>
      <c r="B52" s="6" t="s">
        <v>418</v>
      </c>
      <c r="C52" s="6"/>
      <c r="D52" s="17" t="s">
        <v>40</v>
      </c>
      <c r="E52" s="6"/>
      <c r="F52" s="9">
        <v>0.95230000000000004</v>
      </c>
      <c r="G52" s="8"/>
      <c r="H52" s="73" t="s">
        <v>66</v>
      </c>
      <c r="I52" s="41"/>
      <c r="J52" s="24"/>
    </row>
    <row r="53" spans="1:10" x14ac:dyDescent="0.25">
      <c r="A53" s="30"/>
      <c r="B53" s="6" t="s">
        <v>91</v>
      </c>
      <c r="C53" s="6"/>
      <c r="D53" s="17" t="s">
        <v>40</v>
      </c>
      <c r="E53" s="6"/>
      <c r="F53" s="9">
        <v>1.0345599999999999</v>
      </c>
      <c r="G53" s="8"/>
      <c r="H53" s="73" t="s">
        <v>66</v>
      </c>
      <c r="I53" s="41"/>
      <c r="J53" s="24"/>
    </row>
    <row r="54" spans="1:10" ht="25.5" customHeight="1" x14ac:dyDescent="0.25">
      <c r="A54" s="30"/>
      <c r="B54" s="207" t="s">
        <v>419</v>
      </c>
      <c r="C54" s="208"/>
      <c r="D54" s="17" t="s">
        <v>40</v>
      </c>
      <c r="E54" s="6"/>
      <c r="F54" s="9">
        <v>2.0182500000000001</v>
      </c>
      <c r="G54" s="8"/>
      <c r="H54" s="73" t="s">
        <v>66</v>
      </c>
      <c r="I54" s="41"/>
      <c r="J54" s="24"/>
    </row>
    <row r="55" spans="1:10" ht="23" x14ac:dyDescent="0.25">
      <c r="A55" s="30"/>
      <c r="B55" s="6" t="s">
        <v>93</v>
      </c>
      <c r="C55" s="6"/>
      <c r="D55" s="17" t="s">
        <v>94</v>
      </c>
      <c r="E55" s="9">
        <f>F55+G55</f>
        <v>1.8840599999999998</v>
      </c>
      <c r="F55" s="7">
        <f>31.65*56.4/1000</f>
        <v>1.7850599999999999</v>
      </c>
      <c r="G55" s="7">
        <f>0.099</f>
        <v>9.9000000000000005E-2</v>
      </c>
      <c r="H55" s="73" t="s">
        <v>533</v>
      </c>
      <c r="I55" s="41"/>
      <c r="J55" s="24"/>
    </row>
    <row r="56" spans="1:10" ht="14.5" x14ac:dyDescent="0.25">
      <c r="A56" s="30"/>
      <c r="B56" s="6" t="s">
        <v>100</v>
      </c>
      <c r="C56" s="6"/>
      <c r="D56" s="17" t="s">
        <v>12</v>
      </c>
      <c r="E56" s="9">
        <f>F56+G56</f>
        <v>1.7250000000000001</v>
      </c>
      <c r="F56" s="7">
        <v>1.53</v>
      </c>
      <c r="G56" s="7">
        <v>0.19500000000000001</v>
      </c>
      <c r="H56" s="42" t="s">
        <v>495</v>
      </c>
      <c r="I56" s="41"/>
      <c r="J56" s="24"/>
    </row>
    <row r="57" spans="1:10" ht="57.5" x14ac:dyDescent="0.25">
      <c r="A57" s="32"/>
      <c r="B57" s="10" t="s">
        <v>705</v>
      </c>
      <c r="C57" s="10"/>
      <c r="D57" s="18" t="s">
        <v>94</v>
      </c>
      <c r="E57" s="7">
        <v>0.39800000000000002</v>
      </c>
      <c r="F57" s="7">
        <v>0</v>
      </c>
      <c r="G57" s="7">
        <v>0.39800000000000002</v>
      </c>
      <c r="H57" s="75" t="s">
        <v>103</v>
      </c>
      <c r="I57" s="41" t="s">
        <v>706</v>
      </c>
      <c r="J57" s="24"/>
    </row>
    <row r="58" spans="1:10" ht="57.5" x14ac:dyDescent="0.25">
      <c r="A58" s="32"/>
      <c r="B58" s="10" t="s">
        <v>707</v>
      </c>
      <c r="C58" s="10"/>
      <c r="D58" s="18" t="s">
        <v>94</v>
      </c>
      <c r="E58" s="7">
        <f>F58+G58</f>
        <v>1.26</v>
      </c>
      <c r="F58" s="7">
        <v>0</v>
      </c>
      <c r="G58" s="7">
        <v>1.26</v>
      </c>
      <c r="H58" s="42" t="s">
        <v>103</v>
      </c>
      <c r="I58" s="41" t="s">
        <v>706</v>
      </c>
      <c r="J58" s="24"/>
    </row>
    <row r="59" spans="1:10" x14ac:dyDescent="0.25">
      <c r="A59" s="33"/>
      <c r="B59" s="24"/>
      <c r="C59" s="24"/>
      <c r="D59" s="26"/>
      <c r="E59" s="24"/>
      <c r="F59" s="24"/>
      <c r="G59" s="24"/>
      <c r="H59" s="48"/>
      <c r="I59" s="41"/>
      <c r="J59" s="24"/>
    </row>
    <row r="60" spans="1:10" ht="80.25" customHeight="1" x14ac:dyDescent="0.25">
      <c r="A60" s="30" t="s">
        <v>126</v>
      </c>
      <c r="B60" s="10" t="s">
        <v>763</v>
      </c>
      <c r="C60" s="15"/>
      <c r="D60" s="27"/>
      <c r="E60" s="15"/>
      <c r="F60" s="10" t="s">
        <v>129</v>
      </c>
      <c r="G60" s="7">
        <v>5.3999999999999999E-2</v>
      </c>
      <c r="H60" s="71"/>
      <c r="I60" s="41" t="s">
        <v>764</v>
      </c>
      <c r="J60" s="24"/>
    </row>
    <row r="61" spans="1:10" ht="46" x14ac:dyDescent="0.25">
      <c r="A61" s="34"/>
      <c r="B61" s="10" t="s">
        <v>765</v>
      </c>
      <c r="C61" s="15"/>
      <c r="D61" s="18" t="s">
        <v>133</v>
      </c>
      <c r="E61" s="9">
        <f>F61+G61</f>
        <v>0.52600000000000002</v>
      </c>
      <c r="F61" s="7">
        <v>0.46400000000000002</v>
      </c>
      <c r="G61" s="7">
        <v>6.2E-2</v>
      </c>
      <c r="H61" s="72"/>
      <c r="I61" s="41" t="s">
        <v>766</v>
      </c>
      <c r="J61" s="24"/>
    </row>
    <row r="62" spans="1:10" ht="34.5" x14ac:dyDescent="0.25">
      <c r="A62" s="30"/>
      <c r="B62" s="6" t="s">
        <v>135</v>
      </c>
      <c r="C62" s="6"/>
      <c r="D62" s="17" t="s">
        <v>133</v>
      </c>
      <c r="E62" s="7">
        <f>F62+G62</f>
        <v>0.35499999999999998</v>
      </c>
      <c r="F62" s="7">
        <v>0.30099999999999999</v>
      </c>
      <c r="G62" s="7">
        <v>5.3999999999999999E-2</v>
      </c>
      <c r="H62" s="73" t="s">
        <v>422</v>
      </c>
      <c r="I62" s="41" t="s">
        <v>767</v>
      </c>
      <c r="J62" s="24"/>
    </row>
    <row r="63" spans="1:10" ht="34.5" x14ac:dyDescent="0.25">
      <c r="A63" s="30"/>
      <c r="B63" s="6" t="s">
        <v>137</v>
      </c>
      <c r="C63" s="6"/>
      <c r="D63" s="17" t="s">
        <v>133</v>
      </c>
      <c r="E63" s="9">
        <v>0</v>
      </c>
      <c r="F63" s="9">
        <v>0</v>
      </c>
      <c r="G63" s="9">
        <v>0</v>
      </c>
      <c r="H63" s="73" t="s">
        <v>768</v>
      </c>
      <c r="I63" s="41" t="s">
        <v>769</v>
      </c>
      <c r="J63" s="24"/>
    </row>
    <row r="64" spans="1:10" ht="34.5" x14ac:dyDescent="0.25">
      <c r="A64" s="30"/>
      <c r="B64" s="6" t="s">
        <v>139</v>
      </c>
      <c r="C64" s="6"/>
      <c r="D64" s="17" t="s">
        <v>133</v>
      </c>
      <c r="E64" s="9">
        <v>0</v>
      </c>
      <c r="F64" s="9">
        <v>0</v>
      </c>
      <c r="G64" s="9">
        <v>0</v>
      </c>
      <c r="H64" s="73" t="s">
        <v>768</v>
      </c>
      <c r="I64" s="41" t="s">
        <v>770</v>
      </c>
      <c r="J64" s="24"/>
    </row>
    <row r="65" spans="1:10" ht="34.5" x14ac:dyDescent="0.25">
      <c r="A65" s="30"/>
      <c r="B65" s="6" t="s">
        <v>141</v>
      </c>
      <c r="C65" s="6"/>
      <c r="D65" s="17" t="s">
        <v>133</v>
      </c>
      <c r="E65" s="9">
        <v>0</v>
      </c>
      <c r="F65" s="9">
        <v>0</v>
      </c>
      <c r="G65" s="9">
        <v>0</v>
      </c>
      <c r="H65" s="73" t="s">
        <v>768</v>
      </c>
      <c r="I65" s="41" t="s">
        <v>771</v>
      </c>
      <c r="J65" s="24"/>
    </row>
    <row r="66" spans="1:10" ht="92" x14ac:dyDescent="0.25">
      <c r="A66" s="30"/>
      <c r="B66" s="6" t="s">
        <v>143</v>
      </c>
      <c r="C66" s="6"/>
      <c r="D66" s="17" t="s">
        <v>133</v>
      </c>
      <c r="E66" s="9">
        <f>G66</f>
        <v>0.189</v>
      </c>
      <c r="F66" s="13" t="s">
        <v>772</v>
      </c>
      <c r="G66" s="8">
        <v>0.189</v>
      </c>
      <c r="H66" s="58" t="s">
        <v>422</v>
      </c>
      <c r="I66" s="41" t="s">
        <v>773</v>
      </c>
      <c r="J66" s="24"/>
    </row>
    <row r="67" spans="1:10" x14ac:dyDescent="0.25">
      <c r="A67" s="33"/>
      <c r="B67" s="24"/>
      <c r="C67" s="24"/>
      <c r="D67" s="26"/>
      <c r="E67" s="24"/>
      <c r="F67" s="24"/>
      <c r="G67" s="24"/>
      <c r="H67" s="48"/>
      <c r="I67" s="2"/>
      <c r="J67" s="24"/>
    </row>
    <row r="68" spans="1:10" ht="34.5" x14ac:dyDescent="0.25">
      <c r="A68" s="30" t="s">
        <v>145</v>
      </c>
      <c r="B68" s="6" t="s">
        <v>539</v>
      </c>
      <c r="C68" s="6"/>
      <c r="D68" s="17" t="s">
        <v>97</v>
      </c>
      <c r="E68" s="7">
        <v>11.3</v>
      </c>
      <c r="F68" s="6"/>
      <c r="G68" s="13"/>
      <c r="H68" s="58" t="s">
        <v>103</v>
      </c>
      <c r="I68" s="41" t="s">
        <v>848</v>
      </c>
      <c r="J68" s="24"/>
    </row>
    <row r="69" spans="1:10" ht="34.5" x14ac:dyDescent="0.25">
      <c r="A69" s="30"/>
      <c r="B69" s="6" t="s">
        <v>849</v>
      </c>
      <c r="C69" s="6"/>
      <c r="D69" s="17" t="s">
        <v>97</v>
      </c>
      <c r="E69" s="7">
        <v>18.5</v>
      </c>
      <c r="F69" s="6"/>
      <c r="G69" s="13"/>
      <c r="H69" s="58" t="s">
        <v>103</v>
      </c>
      <c r="I69" s="41" t="s">
        <v>848</v>
      </c>
      <c r="J69" s="24"/>
    </row>
    <row r="70" spans="1:10" ht="80.5" x14ac:dyDescent="0.25">
      <c r="A70" s="30"/>
      <c r="B70" s="207" t="s">
        <v>756</v>
      </c>
      <c r="C70" s="208"/>
      <c r="D70" s="17" t="s">
        <v>97</v>
      </c>
      <c r="E70" s="7">
        <v>20</v>
      </c>
      <c r="F70" s="6"/>
      <c r="G70" s="13"/>
      <c r="H70" s="58" t="s">
        <v>103</v>
      </c>
      <c r="I70" s="41" t="s">
        <v>850</v>
      </c>
      <c r="J70" s="24"/>
    </row>
    <row r="71" spans="1:10" ht="34.5" x14ac:dyDescent="0.25">
      <c r="A71" s="30"/>
      <c r="B71" s="6" t="s">
        <v>851</v>
      </c>
      <c r="C71" s="6"/>
      <c r="D71" s="17" t="s">
        <v>97</v>
      </c>
      <c r="E71" s="7">
        <v>70.3</v>
      </c>
      <c r="F71" s="6"/>
      <c r="G71" s="13"/>
      <c r="H71" s="58" t="s">
        <v>103</v>
      </c>
      <c r="I71" s="41" t="s">
        <v>848</v>
      </c>
      <c r="J71" s="24"/>
    </row>
    <row r="72" spans="1:10" ht="34.5" x14ac:dyDescent="0.25">
      <c r="A72" s="30"/>
      <c r="B72" s="6" t="s">
        <v>545</v>
      </c>
      <c r="C72" s="6"/>
      <c r="D72" s="17" t="s">
        <v>97</v>
      </c>
      <c r="E72" s="7">
        <v>3</v>
      </c>
      <c r="F72" s="6"/>
      <c r="G72" s="13"/>
      <c r="H72" s="58" t="s">
        <v>103</v>
      </c>
      <c r="I72" s="41" t="s">
        <v>848</v>
      </c>
      <c r="J72" s="24"/>
    </row>
    <row r="73" spans="1:10" x14ac:dyDescent="0.25">
      <c r="A73" s="30" t="s">
        <v>153</v>
      </c>
      <c r="B73" s="6"/>
      <c r="C73" s="22"/>
      <c r="D73" s="22"/>
      <c r="E73" s="22"/>
      <c r="F73" s="22"/>
      <c r="G73" s="22"/>
      <c r="H73" s="41"/>
      <c r="I73" s="41"/>
      <c r="J73" s="24"/>
    </row>
    <row r="74" spans="1:10" ht="69" x14ac:dyDescent="0.25">
      <c r="A74" s="17" t="s">
        <v>154</v>
      </c>
      <c r="B74" s="17" t="s">
        <v>155</v>
      </c>
      <c r="C74" s="17" t="s">
        <v>156</v>
      </c>
      <c r="D74" s="17" t="s">
        <v>157</v>
      </c>
      <c r="E74" s="9">
        <f>F74+G74</f>
        <v>0.21962666000000003</v>
      </c>
      <c r="F74" s="9">
        <f>65.5%*F76+31.1%*F81+3.4%*F85</f>
        <v>0.18096576000000003</v>
      </c>
      <c r="G74" s="9">
        <f>65.5%*G76+31.1%*G81+3.4%*G85</f>
        <v>3.8660899999999998E-2</v>
      </c>
      <c r="H74" s="58" t="s">
        <v>101</v>
      </c>
      <c r="I74" s="41" t="s">
        <v>790</v>
      </c>
      <c r="J74" s="24"/>
    </row>
    <row r="75" spans="1:10" ht="92" x14ac:dyDescent="0.25">
      <c r="A75" s="17"/>
      <c r="B75" s="6" t="s">
        <v>10</v>
      </c>
      <c r="C75" s="17" t="s">
        <v>718</v>
      </c>
      <c r="D75" s="17" t="s">
        <v>157</v>
      </c>
      <c r="E75" s="9">
        <f t="shared" ref="E75:E91" si="0">(F75+G75)</f>
        <v>0.17696000000000001</v>
      </c>
      <c r="F75" s="9">
        <f>0.79*F76</f>
        <v>0.14694000000000002</v>
      </c>
      <c r="G75" s="9">
        <f>0.79*G76</f>
        <v>3.0020000000000002E-2</v>
      </c>
      <c r="H75" s="73" t="s">
        <v>101</v>
      </c>
      <c r="I75" s="41" t="s">
        <v>791</v>
      </c>
      <c r="J75" s="24"/>
    </row>
    <row r="76" spans="1:10" ht="80.5" x14ac:dyDescent="0.25">
      <c r="A76" s="17"/>
      <c r="B76" s="6" t="s">
        <v>10</v>
      </c>
      <c r="C76" s="17" t="s">
        <v>719</v>
      </c>
      <c r="D76" s="17" t="s">
        <v>157</v>
      </c>
      <c r="E76" s="9">
        <f t="shared" si="0"/>
        <v>0.224</v>
      </c>
      <c r="F76" s="9">
        <f>0.186</f>
        <v>0.186</v>
      </c>
      <c r="G76" s="9">
        <f>0.038</f>
        <v>3.7999999999999999E-2</v>
      </c>
      <c r="H76" s="58" t="s">
        <v>101</v>
      </c>
      <c r="I76" s="41" t="s">
        <v>792</v>
      </c>
      <c r="J76" s="24"/>
    </row>
    <row r="77" spans="1:10" ht="92" x14ac:dyDescent="0.25">
      <c r="A77" s="17"/>
      <c r="B77" s="6" t="s">
        <v>10</v>
      </c>
      <c r="C77" s="17" t="s">
        <v>720</v>
      </c>
      <c r="D77" s="17" t="s">
        <v>157</v>
      </c>
      <c r="E77" s="9">
        <f t="shared" si="0"/>
        <v>0.25311999999999996</v>
      </c>
      <c r="F77" s="9">
        <f>1.13*F76</f>
        <v>0.21017999999999998</v>
      </c>
      <c r="G77" s="9">
        <f>1.13*G76</f>
        <v>4.2939999999999992E-2</v>
      </c>
      <c r="H77" s="73" t="s">
        <v>101</v>
      </c>
      <c r="I77" s="41" t="s">
        <v>793</v>
      </c>
      <c r="J77" s="24"/>
    </row>
    <row r="78" spans="1:10" ht="80.5" x14ac:dyDescent="0.25">
      <c r="A78" s="18"/>
      <c r="B78" s="10" t="s">
        <v>10</v>
      </c>
      <c r="C78" s="18" t="s">
        <v>166</v>
      </c>
      <c r="D78" s="18" t="s">
        <v>157</v>
      </c>
      <c r="E78" s="7">
        <f t="shared" si="0"/>
        <v>0.17096999999999998</v>
      </c>
      <c r="F78" s="7">
        <f>0.102*1.39</f>
        <v>0.14177999999999999</v>
      </c>
      <c r="G78" s="7">
        <f>0.021*1.39</f>
        <v>2.9190000000000001E-2</v>
      </c>
      <c r="H78" s="75" t="s">
        <v>101</v>
      </c>
      <c r="I78" s="41" t="s">
        <v>794</v>
      </c>
      <c r="J78" s="24"/>
    </row>
    <row r="79" spans="1:10" ht="92" x14ac:dyDescent="0.25">
      <c r="A79" s="18"/>
      <c r="B79" s="10" t="s">
        <v>10</v>
      </c>
      <c r="C79" s="18" t="s">
        <v>168</v>
      </c>
      <c r="D79" s="18" t="s">
        <v>157</v>
      </c>
      <c r="E79" s="7">
        <f t="shared" si="0"/>
        <v>0.14599999999999999</v>
      </c>
      <c r="F79" s="7">
        <f>0.088</f>
        <v>8.7999999999999995E-2</v>
      </c>
      <c r="G79" s="7">
        <f>0.058</f>
        <v>5.8000000000000003E-2</v>
      </c>
      <c r="H79" s="75" t="s">
        <v>101</v>
      </c>
      <c r="I79" s="41" t="s">
        <v>795</v>
      </c>
      <c r="J79" s="24"/>
    </row>
    <row r="80" spans="1:10" ht="92" x14ac:dyDescent="0.25">
      <c r="A80" s="17"/>
      <c r="B80" s="6" t="s">
        <v>30</v>
      </c>
      <c r="C80" s="17" t="s">
        <v>722</v>
      </c>
      <c r="D80" s="17" t="s">
        <v>157</v>
      </c>
      <c r="E80" s="9">
        <f t="shared" si="0"/>
        <v>0.16827000000000003</v>
      </c>
      <c r="F80" s="9">
        <f>0.79*F81</f>
        <v>0.13509000000000002</v>
      </c>
      <c r="G80" s="9">
        <f>0.79*G81</f>
        <v>3.3180000000000001E-2</v>
      </c>
      <c r="H80" s="73" t="s">
        <v>101</v>
      </c>
      <c r="I80" s="41" t="s">
        <v>796</v>
      </c>
      <c r="J80" s="24"/>
    </row>
    <row r="81" spans="1:10" ht="80.5" x14ac:dyDescent="0.25">
      <c r="A81" s="17"/>
      <c r="B81" s="6" t="s">
        <v>30</v>
      </c>
      <c r="C81" s="17" t="s">
        <v>723</v>
      </c>
      <c r="D81" s="17" t="s">
        <v>157</v>
      </c>
      <c r="E81" s="9">
        <f t="shared" si="0"/>
        <v>0.21300000000000002</v>
      </c>
      <c r="F81" s="9">
        <f>0.171</f>
        <v>0.17100000000000001</v>
      </c>
      <c r="G81" s="9">
        <f>0.042</f>
        <v>4.2000000000000003E-2</v>
      </c>
      <c r="H81" s="73" t="s">
        <v>101</v>
      </c>
      <c r="I81" s="41" t="s">
        <v>797</v>
      </c>
      <c r="J81" s="24"/>
    </row>
    <row r="82" spans="1:10" ht="92" x14ac:dyDescent="0.25">
      <c r="A82" s="17"/>
      <c r="B82" s="6" t="s">
        <v>30</v>
      </c>
      <c r="C82" s="17" t="s">
        <v>724</v>
      </c>
      <c r="D82" s="17" t="s">
        <v>157</v>
      </c>
      <c r="E82" s="9">
        <f t="shared" si="0"/>
        <v>0.24068999999999999</v>
      </c>
      <c r="F82" s="9">
        <f>1.13*F81</f>
        <v>0.19322999999999999</v>
      </c>
      <c r="G82" s="9">
        <f>1.13*G81</f>
        <v>4.7459999999999995E-2</v>
      </c>
      <c r="H82" s="73" t="s">
        <v>101</v>
      </c>
      <c r="I82" s="41" t="s">
        <v>798</v>
      </c>
      <c r="J82" s="24"/>
    </row>
    <row r="83" spans="1:10" ht="46" x14ac:dyDescent="0.25">
      <c r="A83" s="18"/>
      <c r="B83" s="10" t="s">
        <v>30</v>
      </c>
      <c r="C83" s="18" t="s">
        <v>166</v>
      </c>
      <c r="D83" s="18" t="s">
        <v>157</v>
      </c>
      <c r="E83" s="7">
        <f t="shared" si="0"/>
        <v>0.15706999999999999</v>
      </c>
      <c r="F83" s="7">
        <f>0.091*1.39</f>
        <v>0.12648999999999999</v>
      </c>
      <c r="G83" s="7">
        <f>0.022*1.39</f>
        <v>3.0579999999999996E-2</v>
      </c>
      <c r="H83" s="75" t="s">
        <v>101</v>
      </c>
      <c r="I83" s="41" t="s">
        <v>799</v>
      </c>
      <c r="J83" s="24"/>
    </row>
    <row r="84" spans="1:10" ht="92" x14ac:dyDescent="0.25">
      <c r="A84" s="17"/>
      <c r="B84" s="6" t="s">
        <v>49</v>
      </c>
      <c r="C84" s="17" t="s">
        <v>725</v>
      </c>
      <c r="D84" s="17" t="s">
        <v>157</v>
      </c>
      <c r="E84" s="9">
        <f t="shared" si="0"/>
        <v>0.19161149999999999</v>
      </c>
      <c r="F84" s="9">
        <f>F85</f>
        <v>0.17513999999999999</v>
      </c>
      <c r="G84" s="9">
        <f>0.79*G85</f>
        <v>1.64715E-2</v>
      </c>
      <c r="H84" s="73" t="s">
        <v>101</v>
      </c>
      <c r="I84" s="41" t="s">
        <v>800</v>
      </c>
      <c r="J84" s="24"/>
    </row>
    <row r="85" spans="1:10" ht="80.5" x14ac:dyDescent="0.25">
      <c r="A85" s="17"/>
      <c r="B85" s="6" t="s">
        <v>49</v>
      </c>
      <c r="C85" s="17" t="s">
        <v>726</v>
      </c>
      <c r="D85" s="17" t="s">
        <v>157</v>
      </c>
      <c r="E85" s="9">
        <f t="shared" si="0"/>
        <v>0.19599</v>
      </c>
      <c r="F85" s="9">
        <f>0.126*1.39</f>
        <v>0.17513999999999999</v>
      </c>
      <c r="G85" s="9">
        <f>0.015*1.39</f>
        <v>2.0849999999999997E-2</v>
      </c>
      <c r="H85" s="73" t="s">
        <v>101</v>
      </c>
      <c r="I85" s="41" t="s">
        <v>801</v>
      </c>
      <c r="J85" s="24"/>
    </row>
    <row r="86" spans="1:10" ht="92" x14ac:dyDescent="0.25">
      <c r="A86" s="17"/>
      <c r="B86" s="6" t="s">
        <v>49</v>
      </c>
      <c r="C86" s="17" t="s">
        <v>727</v>
      </c>
      <c r="D86" s="17" t="s">
        <v>157</v>
      </c>
      <c r="E86" s="9">
        <f t="shared" si="0"/>
        <v>0.22146869999999996</v>
      </c>
      <c r="F86" s="9">
        <f>F85*1.13</f>
        <v>0.19790819999999998</v>
      </c>
      <c r="G86" s="9">
        <f>1.13*G85</f>
        <v>2.3560499999999995E-2</v>
      </c>
      <c r="H86" s="73" t="s">
        <v>101</v>
      </c>
      <c r="I86" s="41" t="s">
        <v>802</v>
      </c>
      <c r="J86" s="24"/>
    </row>
    <row r="87" spans="1:10" ht="92" x14ac:dyDescent="0.25">
      <c r="A87" s="17"/>
      <c r="B87" s="17" t="s">
        <v>177</v>
      </c>
      <c r="C87" s="17" t="s">
        <v>728</v>
      </c>
      <c r="D87" s="17" t="s">
        <v>157</v>
      </c>
      <c r="E87" s="9">
        <f t="shared" si="0"/>
        <v>0.14934159999999999</v>
      </c>
      <c r="F87" s="9">
        <f>0.79*F88</f>
        <v>0.12188909999999999</v>
      </c>
      <c r="G87" s="9">
        <f>0.79*G88</f>
        <v>2.7452499999999998E-2</v>
      </c>
      <c r="H87" s="73" t="s">
        <v>101</v>
      </c>
      <c r="I87" s="41" t="s">
        <v>803</v>
      </c>
      <c r="J87" s="24"/>
    </row>
    <row r="88" spans="1:10" ht="69" x14ac:dyDescent="0.25">
      <c r="A88" s="17"/>
      <c r="B88" s="17" t="s">
        <v>177</v>
      </c>
      <c r="C88" s="17" t="s">
        <v>729</v>
      </c>
      <c r="D88" s="17" t="s">
        <v>157</v>
      </c>
      <c r="E88" s="9">
        <f t="shared" si="0"/>
        <v>0.18903999999999999</v>
      </c>
      <c r="F88" s="9">
        <f>0.111*1.39</f>
        <v>0.15428999999999998</v>
      </c>
      <c r="G88" s="9">
        <f>0.025*1.39</f>
        <v>3.4749999999999996E-2</v>
      </c>
      <c r="H88" s="73" t="s">
        <v>101</v>
      </c>
      <c r="I88" s="41" t="s">
        <v>804</v>
      </c>
      <c r="J88" s="24"/>
    </row>
    <row r="89" spans="1:10" ht="92" x14ac:dyDescent="0.25">
      <c r="A89" s="17"/>
      <c r="B89" s="17" t="s">
        <v>177</v>
      </c>
      <c r="C89" s="17" t="s">
        <v>730</v>
      </c>
      <c r="D89" s="17" t="s">
        <v>157</v>
      </c>
      <c r="E89" s="9">
        <f t="shared" si="0"/>
        <v>0.21361519999999995</v>
      </c>
      <c r="F89" s="9">
        <f>1.13*F88</f>
        <v>0.17434769999999997</v>
      </c>
      <c r="G89" s="9">
        <f>1.13*G88</f>
        <v>3.926749999999999E-2</v>
      </c>
      <c r="H89" s="73" t="s">
        <v>101</v>
      </c>
      <c r="I89" s="41" t="s">
        <v>805</v>
      </c>
      <c r="J89" s="24"/>
    </row>
    <row r="90" spans="1:10" ht="69" x14ac:dyDescent="0.25">
      <c r="A90" s="18"/>
      <c r="B90" s="10" t="s">
        <v>181</v>
      </c>
      <c r="C90" s="18" t="s">
        <v>182</v>
      </c>
      <c r="D90" s="18" t="s">
        <v>157</v>
      </c>
      <c r="E90" s="7">
        <f t="shared" si="0"/>
        <v>7.5059999999999988E-2</v>
      </c>
      <c r="F90" s="7">
        <f>0.004*1.39</f>
        <v>5.5599999999999998E-3</v>
      </c>
      <c r="G90" s="7">
        <f>0.05*1.39</f>
        <v>6.9499999999999992E-2</v>
      </c>
      <c r="H90" s="75" t="s">
        <v>101</v>
      </c>
      <c r="I90" s="41" t="s">
        <v>806</v>
      </c>
      <c r="J90" s="24"/>
    </row>
    <row r="91" spans="1:10" ht="69" x14ac:dyDescent="0.25">
      <c r="A91" s="17"/>
      <c r="B91" s="17" t="s">
        <v>184</v>
      </c>
      <c r="C91" s="17" t="s">
        <v>182</v>
      </c>
      <c r="D91" s="17" t="s">
        <v>157</v>
      </c>
      <c r="E91" s="9">
        <f t="shared" si="0"/>
        <v>0.12231999999999998</v>
      </c>
      <c r="F91" s="9">
        <f>0.03*1.39</f>
        <v>4.1699999999999994E-2</v>
      </c>
      <c r="G91" s="9">
        <f>0.058*1.39</f>
        <v>8.0619999999999997E-2</v>
      </c>
      <c r="H91" s="73" t="s">
        <v>101</v>
      </c>
      <c r="I91" s="41" t="s">
        <v>806</v>
      </c>
      <c r="J91" s="24"/>
    </row>
    <row r="92" spans="1:10" ht="69" x14ac:dyDescent="0.25">
      <c r="A92" s="18"/>
      <c r="B92" s="18" t="s">
        <v>568</v>
      </c>
      <c r="C92" s="18" t="s">
        <v>182</v>
      </c>
      <c r="D92" s="18" t="s">
        <v>157</v>
      </c>
      <c r="E92" s="7">
        <f>F92+G92</f>
        <v>0.20710999999999999</v>
      </c>
      <c r="F92" s="7">
        <f>0.001*1.39</f>
        <v>1.39E-3</v>
      </c>
      <c r="G92" s="7">
        <f>0.148*1.39</f>
        <v>0.20571999999999999</v>
      </c>
      <c r="H92" s="75" t="s">
        <v>101</v>
      </c>
      <c r="I92" s="41" t="s">
        <v>806</v>
      </c>
      <c r="J92" s="24"/>
    </row>
    <row r="93" spans="1:10" ht="69" x14ac:dyDescent="0.25">
      <c r="A93" s="18"/>
      <c r="B93" s="10" t="s">
        <v>749</v>
      </c>
      <c r="C93" s="18" t="s">
        <v>182</v>
      </c>
      <c r="D93" s="18" t="s">
        <v>157</v>
      </c>
      <c r="E93" s="7">
        <f>(F93+G93)</f>
        <v>0.12648999999999999</v>
      </c>
      <c r="F93" s="7">
        <f>0*1.39</f>
        <v>0</v>
      </c>
      <c r="G93" s="7">
        <f>0.091*1.39</f>
        <v>0.12648999999999999</v>
      </c>
      <c r="H93" s="75" t="s">
        <v>101</v>
      </c>
      <c r="I93" s="41" t="s">
        <v>807</v>
      </c>
      <c r="J93" s="24"/>
    </row>
    <row r="94" spans="1:10" ht="69" x14ac:dyDescent="0.25">
      <c r="A94" s="17"/>
      <c r="B94" s="6" t="s">
        <v>226</v>
      </c>
      <c r="C94" s="17" t="s">
        <v>132</v>
      </c>
      <c r="D94" s="17" t="s">
        <v>157</v>
      </c>
      <c r="E94" s="9">
        <f>F94+G94</f>
        <v>0.107</v>
      </c>
      <c r="F94" s="9">
        <v>0</v>
      </c>
      <c r="G94" s="7">
        <v>0.107</v>
      </c>
      <c r="H94" s="73" t="s">
        <v>101</v>
      </c>
      <c r="I94" s="41" t="s">
        <v>731</v>
      </c>
      <c r="J94" s="24"/>
    </row>
    <row r="95" spans="1:10" ht="29" x14ac:dyDescent="0.25">
      <c r="A95" s="18" t="s">
        <v>203</v>
      </c>
      <c r="B95" s="18" t="s">
        <v>226</v>
      </c>
      <c r="C95" s="17" t="s">
        <v>132</v>
      </c>
      <c r="D95" s="18" t="s">
        <v>157</v>
      </c>
      <c r="E95" s="9">
        <f>F95+G95</f>
        <v>6.8380000000000003E-3</v>
      </c>
      <c r="F95" s="9">
        <v>0</v>
      </c>
      <c r="G95" s="19">
        <f>0.013*E61</f>
        <v>6.8380000000000003E-3</v>
      </c>
      <c r="H95" s="42" t="s">
        <v>101</v>
      </c>
      <c r="I95" s="41"/>
      <c r="J95" s="24"/>
    </row>
    <row r="96" spans="1:10" ht="23" x14ac:dyDescent="0.25">
      <c r="A96" s="17" t="s">
        <v>205</v>
      </c>
      <c r="B96" s="6"/>
      <c r="C96" s="17" t="s">
        <v>30</v>
      </c>
      <c r="D96" s="17" t="s">
        <v>157</v>
      </c>
      <c r="E96" s="9">
        <f>F96+G96</f>
        <v>0.29759999999999998</v>
      </c>
      <c r="F96" s="9">
        <f>0.1*2.4</f>
        <v>0.24</v>
      </c>
      <c r="G96" s="9">
        <f>0.024*2.4</f>
        <v>5.7599999999999998E-2</v>
      </c>
      <c r="H96" s="58" t="s">
        <v>101</v>
      </c>
      <c r="I96" s="41" t="s">
        <v>808</v>
      </c>
      <c r="J96" s="24"/>
    </row>
    <row r="97" spans="1:10" ht="23" x14ac:dyDescent="0.25">
      <c r="A97" s="17" t="s">
        <v>503</v>
      </c>
      <c r="B97" s="6"/>
      <c r="C97" s="17" t="s">
        <v>10</v>
      </c>
      <c r="D97" s="17" t="s">
        <v>157</v>
      </c>
      <c r="E97" s="9">
        <f>E96*1.05</f>
        <v>0.31247999999999998</v>
      </c>
      <c r="F97" s="9">
        <f>F96*1.05</f>
        <v>0.252</v>
      </c>
      <c r="G97" s="9">
        <f>G96*1.05</f>
        <v>6.0479999999999999E-2</v>
      </c>
      <c r="H97" s="58"/>
      <c r="I97" s="41" t="s">
        <v>808</v>
      </c>
      <c r="J97" s="24"/>
    </row>
    <row r="98" spans="1:10" ht="23" x14ac:dyDescent="0.25">
      <c r="A98" s="17" t="s">
        <v>503</v>
      </c>
      <c r="B98" s="6"/>
      <c r="C98" s="17" t="s">
        <v>49</v>
      </c>
      <c r="D98" s="17" t="s">
        <v>157</v>
      </c>
      <c r="E98" s="9">
        <f>E96*0.92</f>
        <v>0.27379199999999998</v>
      </c>
      <c r="F98" s="9">
        <f>F96*0.92</f>
        <v>0.2208</v>
      </c>
      <c r="G98" s="9">
        <f>G96*0.92</f>
        <v>5.2991999999999997E-2</v>
      </c>
      <c r="H98" s="58"/>
      <c r="I98" s="41" t="s">
        <v>808</v>
      </c>
      <c r="J98" s="24"/>
    </row>
    <row r="99" spans="1:10" ht="34.5" x14ac:dyDescent="0.25">
      <c r="A99" s="17" t="s">
        <v>504</v>
      </c>
      <c r="B99" s="6"/>
      <c r="C99" s="18" t="s">
        <v>30</v>
      </c>
      <c r="D99" s="18" t="s">
        <v>208</v>
      </c>
      <c r="E99" s="7">
        <f>0.033</f>
        <v>3.3000000000000002E-2</v>
      </c>
      <c r="F99" s="7">
        <v>2.7E-2</v>
      </c>
      <c r="G99" s="7">
        <f>E99-F99</f>
        <v>6.0000000000000019E-3</v>
      </c>
      <c r="H99" s="42" t="s">
        <v>101</v>
      </c>
      <c r="I99" s="41" t="s">
        <v>809</v>
      </c>
      <c r="J99" s="24"/>
    </row>
    <row r="100" spans="1:10" ht="29" x14ac:dyDescent="0.35">
      <c r="A100" s="27"/>
      <c r="B100" s="15"/>
      <c r="C100" s="18" t="s">
        <v>30</v>
      </c>
      <c r="D100" s="18" t="s">
        <v>157</v>
      </c>
      <c r="E100" s="7">
        <f>0.033*31.6</f>
        <v>1.0428000000000002</v>
      </c>
      <c r="F100" s="7">
        <f>0.027*31.6</f>
        <v>0.85320000000000007</v>
      </c>
      <c r="G100" s="7">
        <f>E100-F100</f>
        <v>0.1896000000000001</v>
      </c>
      <c r="H100" s="42" t="s">
        <v>101</v>
      </c>
      <c r="I100" s="47"/>
      <c r="J100" s="24"/>
    </row>
    <row r="101" spans="1:10" ht="34.5" x14ac:dyDescent="0.25">
      <c r="A101" s="18" t="s">
        <v>217</v>
      </c>
      <c r="B101" s="10"/>
      <c r="C101" s="18"/>
      <c r="D101" s="17" t="s">
        <v>208</v>
      </c>
      <c r="E101" s="7">
        <v>6.0999999999999999E-2</v>
      </c>
      <c r="F101" s="11">
        <v>2.5000000000000001E-2</v>
      </c>
      <c r="G101" s="7">
        <f>E101-F101</f>
        <v>3.5999999999999997E-2</v>
      </c>
      <c r="H101" s="42" t="s">
        <v>101</v>
      </c>
      <c r="I101" s="41" t="s">
        <v>775</v>
      </c>
      <c r="J101" s="24"/>
    </row>
    <row r="102" spans="1:10" ht="57.5" x14ac:dyDescent="0.25">
      <c r="A102" s="17" t="s">
        <v>222</v>
      </c>
      <c r="B102" s="6" t="s">
        <v>223</v>
      </c>
      <c r="C102" s="17" t="s">
        <v>182</v>
      </c>
      <c r="D102" s="17" t="s">
        <v>208</v>
      </c>
      <c r="E102" s="8">
        <f t="shared" ref="E102:E111" si="1">F102+G102</f>
        <v>3.9E-2</v>
      </c>
      <c r="F102" s="8">
        <v>5.0000000000000001E-3</v>
      </c>
      <c r="G102" s="8">
        <v>3.4000000000000002E-2</v>
      </c>
      <c r="H102" s="58" t="s">
        <v>101</v>
      </c>
      <c r="I102" s="41" t="s">
        <v>810</v>
      </c>
      <c r="J102" s="24"/>
    </row>
    <row r="103" spans="1:10" ht="92" x14ac:dyDescent="0.25">
      <c r="A103" s="17"/>
      <c r="B103" s="6" t="s">
        <v>645</v>
      </c>
      <c r="C103" s="17" t="s">
        <v>182</v>
      </c>
      <c r="D103" s="17" t="s">
        <v>208</v>
      </c>
      <c r="E103" s="8">
        <f t="shared" si="1"/>
        <v>6.5000000000000002E-2</v>
      </c>
      <c r="F103" s="8">
        <v>1.9E-2</v>
      </c>
      <c r="G103" s="8">
        <v>4.5999999999999999E-2</v>
      </c>
      <c r="H103" s="58" t="s">
        <v>101</v>
      </c>
      <c r="I103" s="41" t="s">
        <v>811</v>
      </c>
      <c r="J103" s="24"/>
    </row>
    <row r="104" spans="1:10" ht="46" x14ac:dyDescent="0.25">
      <c r="A104" s="17"/>
      <c r="B104" s="6" t="s">
        <v>812</v>
      </c>
      <c r="C104" s="17"/>
      <c r="D104" s="17" t="s">
        <v>208</v>
      </c>
      <c r="E104" s="8">
        <f t="shared" si="1"/>
        <v>3.1E-2</v>
      </c>
      <c r="F104" s="9">
        <v>0</v>
      </c>
      <c r="G104" s="8">
        <v>3.1E-2</v>
      </c>
      <c r="H104" s="58" t="s">
        <v>101</v>
      </c>
      <c r="I104" s="41" t="s">
        <v>813</v>
      </c>
      <c r="J104" s="24"/>
    </row>
    <row r="105" spans="1:10" ht="46" x14ac:dyDescent="0.25">
      <c r="A105" s="17"/>
      <c r="B105" s="6" t="s">
        <v>814</v>
      </c>
      <c r="C105" s="17"/>
      <c r="D105" s="17" t="s">
        <v>208</v>
      </c>
      <c r="E105" s="8">
        <f t="shared" si="1"/>
        <v>2.5999999999999999E-2</v>
      </c>
      <c r="F105" s="9">
        <v>0</v>
      </c>
      <c r="G105" s="8">
        <v>2.5999999999999999E-2</v>
      </c>
      <c r="H105" s="58" t="s">
        <v>101</v>
      </c>
      <c r="I105" s="41" t="s">
        <v>815</v>
      </c>
      <c r="J105" s="24"/>
    </row>
    <row r="106" spans="1:10" ht="46" x14ac:dyDescent="0.25">
      <c r="A106" s="17" t="s">
        <v>518</v>
      </c>
      <c r="B106" s="17" t="s">
        <v>650</v>
      </c>
      <c r="C106" s="17" t="s">
        <v>651</v>
      </c>
      <c r="D106" s="17" t="s">
        <v>208</v>
      </c>
      <c r="E106" s="9">
        <f t="shared" si="1"/>
        <v>0.14000000000000001</v>
      </c>
      <c r="F106" s="8">
        <v>0.113</v>
      </c>
      <c r="G106" s="8">
        <v>2.7E-2</v>
      </c>
      <c r="H106" s="58" t="s">
        <v>101</v>
      </c>
      <c r="I106" s="41" t="s">
        <v>816</v>
      </c>
      <c r="J106" s="24"/>
    </row>
    <row r="107" spans="1:10" ht="46" x14ac:dyDescent="0.25">
      <c r="A107" s="17"/>
      <c r="B107" s="6" t="s">
        <v>653</v>
      </c>
      <c r="C107" s="17" t="s">
        <v>651</v>
      </c>
      <c r="D107" s="17" t="s">
        <v>208</v>
      </c>
      <c r="E107" s="9">
        <f t="shared" si="1"/>
        <v>0.13500000000000001</v>
      </c>
      <c r="F107" s="8">
        <v>0.109</v>
      </c>
      <c r="G107" s="8">
        <v>2.5999999999999999E-2</v>
      </c>
      <c r="H107" s="58" t="s">
        <v>101</v>
      </c>
      <c r="I107" s="41" t="s">
        <v>816</v>
      </c>
      <c r="J107" s="24"/>
    </row>
    <row r="108" spans="1:10" ht="46" x14ac:dyDescent="0.25">
      <c r="A108" s="17"/>
      <c r="B108" s="6" t="s">
        <v>655</v>
      </c>
      <c r="C108" s="17" t="s">
        <v>651</v>
      </c>
      <c r="D108" s="17" t="s">
        <v>208</v>
      </c>
      <c r="E108" s="9">
        <f t="shared" si="1"/>
        <v>0.14599999999999999</v>
      </c>
      <c r="F108" s="8">
        <v>0.11799999999999999</v>
      </c>
      <c r="G108" s="8">
        <v>2.8000000000000001E-2</v>
      </c>
      <c r="H108" s="58" t="s">
        <v>101</v>
      </c>
      <c r="I108" s="41" t="s">
        <v>816</v>
      </c>
      <c r="J108" s="24"/>
    </row>
    <row r="109" spans="1:10" ht="57.5" x14ac:dyDescent="0.25">
      <c r="A109" s="18"/>
      <c r="B109" s="18" t="s">
        <v>650</v>
      </c>
      <c r="C109" s="18" t="s">
        <v>226</v>
      </c>
      <c r="D109" s="18" t="s">
        <v>208</v>
      </c>
      <c r="E109" s="7">
        <f t="shared" si="1"/>
        <v>0.13442222222222222</v>
      </c>
      <c r="F109" s="7">
        <v>0</v>
      </c>
      <c r="G109" s="7">
        <f>(2.3/9)*E61</f>
        <v>0.13442222222222222</v>
      </c>
      <c r="H109" s="58" t="s">
        <v>101</v>
      </c>
      <c r="I109" s="41" t="s">
        <v>817</v>
      </c>
      <c r="J109" s="24"/>
    </row>
    <row r="110" spans="1:10" ht="46" x14ac:dyDescent="0.25">
      <c r="A110" s="17" t="s">
        <v>238</v>
      </c>
      <c r="B110" s="6" t="s">
        <v>226</v>
      </c>
      <c r="C110" s="17"/>
      <c r="D110" s="17" t="s">
        <v>208</v>
      </c>
      <c r="E110" s="7">
        <f t="shared" si="1"/>
        <v>9.468E-2</v>
      </c>
      <c r="F110" s="9">
        <v>0</v>
      </c>
      <c r="G110" s="9">
        <f>0.18*E61</f>
        <v>9.468E-2</v>
      </c>
      <c r="H110" s="58" t="s">
        <v>101</v>
      </c>
      <c r="I110" s="41" t="s">
        <v>818</v>
      </c>
      <c r="J110" s="24"/>
    </row>
    <row r="111" spans="1:10" ht="46" x14ac:dyDescent="0.25">
      <c r="A111" s="17" t="s">
        <v>240</v>
      </c>
      <c r="B111" s="6" t="s">
        <v>226</v>
      </c>
      <c r="C111" s="17"/>
      <c r="D111" s="17" t="s">
        <v>208</v>
      </c>
      <c r="E111" s="7">
        <f t="shared" si="1"/>
        <v>8.4159999999999999E-2</v>
      </c>
      <c r="F111" s="9">
        <v>0</v>
      </c>
      <c r="G111" s="9">
        <f>0.16*E61</f>
        <v>8.4159999999999999E-2</v>
      </c>
      <c r="H111" s="58" t="s">
        <v>101</v>
      </c>
      <c r="I111" s="41" t="s">
        <v>819</v>
      </c>
      <c r="J111" s="24"/>
    </row>
    <row r="112" spans="1:10" ht="138" x14ac:dyDescent="0.25">
      <c r="A112" s="17" t="s">
        <v>244</v>
      </c>
      <c r="B112" s="6" t="s">
        <v>820</v>
      </c>
      <c r="C112" s="17"/>
      <c r="D112" s="17" t="s">
        <v>208</v>
      </c>
      <c r="E112" s="11">
        <v>0.29699999999999999</v>
      </c>
      <c r="F112" s="8">
        <v>0.27800000000000002</v>
      </c>
      <c r="G112" s="8">
        <f>E112-F112</f>
        <v>1.8999999999999961E-2</v>
      </c>
      <c r="H112" s="58" t="s">
        <v>101</v>
      </c>
      <c r="I112" s="41" t="s">
        <v>821</v>
      </c>
      <c r="J112" s="24"/>
    </row>
    <row r="113" spans="1:10" ht="138" x14ac:dyDescent="0.25">
      <c r="A113" s="30"/>
      <c r="B113" s="6" t="s">
        <v>822</v>
      </c>
      <c r="C113" s="17"/>
      <c r="D113" s="17" t="s">
        <v>208</v>
      </c>
      <c r="E113" s="7">
        <v>0.2</v>
      </c>
      <c r="F113" s="8">
        <v>0.187</v>
      </c>
      <c r="G113" s="8">
        <f>E113-F113</f>
        <v>1.3000000000000012E-2</v>
      </c>
      <c r="H113" s="58" t="s">
        <v>101</v>
      </c>
      <c r="I113" s="41" t="s">
        <v>823</v>
      </c>
      <c r="J113" s="24"/>
    </row>
    <row r="114" spans="1:10" ht="149.5" x14ac:dyDescent="0.25">
      <c r="A114" s="30"/>
      <c r="B114" s="207" t="s">
        <v>824</v>
      </c>
      <c r="C114" s="208"/>
      <c r="D114" s="17" t="s">
        <v>208</v>
      </c>
      <c r="E114" s="11">
        <v>0.14699999999999999</v>
      </c>
      <c r="F114" s="8">
        <v>0.13700000000000001</v>
      </c>
      <c r="G114" s="9">
        <f>E114-F114</f>
        <v>9.9999999999999811E-3</v>
      </c>
      <c r="H114" s="58" t="s">
        <v>101</v>
      </c>
      <c r="I114" s="41" t="s">
        <v>825</v>
      </c>
      <c r="J114" s="24"/>
    </row>
    <row r="115" spans="1:10" x14ac:dyDescent="0.25">
      <c r="A115" s="30" t="s">
        <v>254</v>
      </c>
      <c r="B115" s="24"/>
      <c r="C115" s="24"/>
      <c r="D115" s="26"/>
      <c r="E115" s="24"/>
      <c r="F115" s="24"/>
      <c r="G115" s="24"/>
      <c r="H115" s="48"/>
      <c r="I115" s="48"/>
      <c r="J115" s="24"/>
    </row>
    <row r="116" spans="1:10" ht="34.5" x14ac:dyDescent="0.25">
      <c r="A116" s="17" t="s">
        <v>661</v>
      </c>
      <c r="B116" s="17" t="s">
        <v>261</v>
      </c>
      <c r="C116" s="17" t="s">
        <v>826</v>
      </c>
      <c r="D116" s="17" t="s">
        <v>258</v>
      </c>
      <c r="E116" s="8">
        <v>0.29599999999999999</v>
      </c>
      <c r="F116" s="8"/>
      <c r="G116" s="8"/>
      <c r="H116" s="42" t="s">
        <v>103</v>
      </c>
      <c r="I116" s="41" t="s">
        <v>827</v>
      </c>
      <c r="J116" s="24"/>
    </row>
    <row r="117" spans="1:10" ht="34.5" x14ac:dyDescent="0.25">
      <c r="A117" s="30"/>
      <c r="B117" s="6"/>
      <c r="C117" s="17" t="s">
        <v>300</v>
      </c>
      <c r="D117" s="17" t="s">
        <v>258</v>
      </c>
      <c r="E117" s="9">
        <v>0.115</v>
      </c>
      <c r="F117" s="20"/>
      <c r="G117" s="20"/>
      <c r="H117" s="58" t="s">
        <v>103</v>
      </c>
      <c r="I117" s="41" t="s">
        <v>827</v>
      </c>
      <c r="J117" s="24"/>
    </row>
    <row r="118" spans="1:10" ht="34.5" x14ac:dyDescent="0.25">
      <c r="A118" s="30"/>
      <c r="B118" s="6"/>
      <c r="C118" s="25" t="s">
        <v>828</v>
      </c>
      <c r="D118" s="17" t="s">
        <v>258</v>
      </c>
      <c r="E118" s="9">
        <v>8.2000000000000003E-2</v>
      </c>
      <c r="F118" s="20"/>
      <c r="G118" s="20"/>
      <c r="H118" s="58" t="s">
        <v>103</v>
      </c>
      <c r="I118" s="41" t="s">
        <v>827</v>
      </c>
      <c r="J118" s="24"/>
    </row>
    <row r="119" spans="1:10" ht="23" x14ac:dyDescent="0.25">
      <c r="A119" s="30"/>
      <c r="B119" s="6" t="s">
        <v>222</v>
      </c>
      <c r="C119" s="17" t="s">
        <v>30</v>
      </c>
      <c r="D119" s="17" t="s">
        <v>258</v>
      </c>
      <c r="E119" s="9">
        <v>3.1E-2</v>
      </c>
      <c r="F119" s="20"/>
      <c r="G119" s="20"/>
      <c r="H119" s="58" t="s">
        <v>103</v>
      </c>
      <c r="I119" s="41" t="s">
        <v>829</v>
      </c>
      <c r="J119" s="24"/>
    </row>
    <row r="120" spans="1:10" ht="23" x14ac:dyDescent="0.25">
      <c r="A120" s="30"/>
      <c r="B120" s="6"/>
      <c r="C120" s="17" t="s">
        <v>226</v>
      </c>
      <c r="D120" s="17" t="s">
        <v>258</v>
      </c>
      <c r="E120" s="9">
        <v>2.5000000000000001E-2</v>
      </c>
      <c r="F120" s="20"/>
      <c r="G120" s="20"/>
      <c r="H120" s="58" t="s">
        <v>103</v>
      </c>
      <c r="I120" s="41" t="s">
        <v>829</v>
      </c>
      <c r="J120" s="24"/>
    </row>
    <row r="121" spans="1:10" ht="23" x14ac:dyDescent="0.25">
      <c r="A121" s="30"/>
      <c r="B121" s="6"/>
      <c r="C121" s="17" t="s">
        <v>275</v>
      </c>
      <c r="D121" s="17" t="s">
        <v>258</v>
      </c>
      <c r="E121" s="9">
        <v>2.7E-2</v>
      </c>
      <c r="F121" s="9"/>
      <c r="G121" s="9"/>
      <c r="H121" s="58" t="s">
        <v>103</v>
      </c>
      <c r="I121" s="41" t="s">
        <v>829</v>
      </c>
      <c r="J121" s="24"/>
    </row>
    <row r="122" spans="1:10" ht="34.5" x14ac:dyDescent="0.25">
      <c r="A122" s="30"/>
      <c r="B122" s="17" t="s">
        <v>277</v>
      </c>
      <c r="C122" s="17" t="s">
        <v>830</v>
      </c>
      <c r="D122" s="17" t="s">
        <v>258</v>
      </c>
      <c r="E122" s="9">
        <v>5.0999999999999997E-2</v>
      </c>
      <c r="F122" s="20"/>
      <c r="G122" s="20"/>
      <c r="H122" s="58" t="s">
        <v>103</v>
      </c>
      <c r="I122" s="41" t="s">
        <v>827</v>
      </c>
      <c r="J122" s="24"/>
    </row>
    <row r="123" spans="1:10" ht="34.5" x14ac:dyDescent="0.25">
      <c r="A123" s="30"/>
      <c r="B123" s="6"/>
      <c r="C123" s="17" t="s">
        <v>732</v>
      </c>
      <c r="D123" s="17" t="s">
        <v>258</v>
      </c>
      <c r="E123" s="9">
        <v>0.05</v>
      </c>
      <c r="F123" s="20"/>
      <c r="G123" s="20"/>
      <c r="H123" s="58" t="s">
        <v>103</v>
      </c>
      <c r="I123" s="41" t="s">
        <v>827</v>
      </c>
      <c r="J123" s="24"/>
    </row>
    <row r="124" spans="1:10" ht="34.5" x14ac:dyDescent="0.25">
      <c r="A124" s="30"/>
      <c r="B124" s="6"/>
      <c r="C124" s="17" t="s">
        <v>831</v>
      </c>
      <c r="D124" s="17" t="s">
        <v>258</v>
      </c>
      <c r="E124" s="9">
        <v>4.2999999999999997E-2</v>
      </c>
      <c r="F124" s="20"/>
      <c r="G124" s="20"/>
      <c r="H124" s="58" t="s">
        <v>103</v>
      </c>
      <c r="I124" s="41" t="s">
        <v>827</v>
      </c>
      <c r="J124" s="24"/>
    </row>
    <row r="125" spans="1:10" ht="34.5" x14ac:dyDescent="0.25">
      <c r="A125" s="30"/>
      <c r="B125" s="6"/>
      <c r="C125" s="17" t="s">
        <v>832</v>
      </c>
      <c r="D125" s="17" t="s">
        <v>258</v>
      </c>
      <c r="E125" s="9">
        <v>2.1999999999999999E-2</v>
      </c>
      <c r="F125" s="20"/>
      <c r="G125" s="20"/>
      <c r="H125" s="58" t="s">
        <v>103</v>
      </c>
      <c r="I125" s="41" t="s">
        <v>827</v>
      </c>
      <c r="J125" s="24"/>
    </row>
    <row r="126" spans="1:10" ht="34.5" x14ac:dyDescent="0.25">
      <c r="A126" s="30"/>
      <c r="B126" s="6" t="s">
        <v>287</v>
      </c>
      <c r="C126" s="17" t="s">
        <v>833</v>
      </c>
      <c r="D126" s="17" t="s">
        <v>258</v>
      </c>
      <c r="E126" s="8">
        <v>7.5999999999999998E-2</v>
      </c>
      <c r="F126" s="16"/>
      <c r="G126" s="16"/>
      <c r="H126" s="58" t="s">
        <v>103</v>
      </c>
      <c r="I126" s="41" t="s">
        <v>827</v>
      </c>
      <c r="J126" s="24"/>
    </row>
    <row r="127" spans="1:10" ht="34.5" x14ac:dyDescent="0.25">
      <c r="A127" s="30"/>
      <c r="B127" s="6"/>
      <c r="C127" s="17" t="s">
        <v>834</v>
      </c>
      <c r="D127" s="17" t="s">
        <v>258</v>
      </c>
      <c r="E127" s="8">
        <v>2.8000000000000001E-2</v>
      </c>
      <c r="F127" s="8"/>
      <c r="G127" s="8"/>
      <c r="H127" s="58" t="s">
        <v>103</v>
      </c>
      <c r="I127" s="41" t="s">
        <v>827</v>
      </c>
      <c r="J127" s="24"/>
    </row>
    <row r="128" spans="1:10" ht="34.5" x14ac:dyDescent="0.25">
      <c r="A128" s="30"/>
      <c r="B128" s="6"/>
      <c r="C128" s="17" t="s">
        <v>835</v>
      </c>
      <c r="D128" s="17" t="s">
        <v>258</v>
      </c>
      <c r="E128" s="8">
        <v>1.2999999999999999E-2</v>
      </c>
      <c r="F128" s="8"/>
      <c r="G128" s="8"/>
      <c r="H128" s="58" t="s">
        <v>103</v>
      </c>
      <c r="I128" s="41" t="s">
        <v>827</v>
      </c>
      <c r="J128" s="24"/>
    </row>
    <row r="129" spans="1:10" ht="29" x14ac:dyDescent="0.25">
      <c r="A129" s="18" t="s">
        <v>299</v>
      </c>
      <c r="B129" s="10" t="s">
        <v>256</v>
      </c>
      <c r="C129" s="18"/>
      <c r="D129" s="18" t="s">
        <v>258</v>
      </c>
      <c r="E129" s="11">
        <v>0.628</v>
      </c>
      <c r="F129" s="11"/>
      <c r="G129" s="11"/>
      <c r="H129" s="42" t="s">
        <v>103</v>
      </c>
      <c r="I129" s="41" t="s">
        <v>829</v>
      </c>
      <c r="J129" s="24"/>
    </row>
    <row r="130" spans="1:10" ht="34.5" x14ac:dyDescent="0.25">
      <c r="A130" s="30"/>
      <c r="B130" s="17" t="s">
        <v>261</v>
      </c>
      <c r="C130" s="17" t="s">
        <v>735</v>
      </c>
      <c r="D130" s="17" t="s">
        <v>258</v>
      </c>
      <c r="E130" s="8">
        <v>0.48099999999999998</v>
      </c>
      <c r="F130" s="8"/>
      <c r="G130" s="8"/>
      <c r="H130" s="58" t="s">
        <v>103</v>
      </c>
      <c r="I130" s="41" t="s">
        <v>827</v>
      </c>
      <c r="J130" s="24"/>
    </row>
    <row r="131" spans="1:10" ht="34.5" x14ac:dyDescent="0.25">
      <c r="A131" s="30"/>
      <c r="B131" s="6"/>
      <c r="C131" s="17" t="s">
        <v>736</v>
      </c>
      <c r="D131" s="17" t="s">
        <v>258</v>
      </c>
      <c r="E131" s="8">
        <v>0.29699999999999999</v>
      </c>
      <c r="F131" s="8"/>
      <c r="G131" s="8"/>
      <c r="H131" s="58" t="s">
        <v>103</v>
      </c>
      <c r="I131" s="41" t="s">
        <v>827</v>
      </c>
      <c r="J131" s="24"/>
    </row>
    <row r="132" spans="1:10" ht="34.5" x14ac:dyDescent="0.25">
      <c r="A132" s="30"/>
      <c r="B132" s="6"/>
      <c r="C132" s="17" t="s">
        <v>300</v>
      </c>
      <c r="D132" s="17" t="s">
        <v>258</v>
      </c>
      <c r="E132" s="9">
        <v>0.13200000000000001</v>
      </c>
      <c r="F132" s="16"/>
      <c r="G132" s="16"/>
      <c r="H132" s="58" t="s">
        <v>103</v>
      </c>
      <c r="I132" s="41" t="s">
        <v>827</v>
      </c>
      <c r="J132" s="24"/>
    </row>
    <row r="133" spans="1:10" ht="34.5" x14ac:dyDescent="0.25">
      <c r="A133" s="30"/>
      <c r="B133" s="6"/>
      <c r="C133" s="25" t="s">
        <v>836</v>
      </c>
      <c r="D133" s="17" t="s">
        <v>258</v>
      </c>
      <c r="E133" s="9">
        <v>0.1</v>
      </c>
      <c r="F133" s="16"/>
      <c r="G133" s="16"/>
      <c r="H133" s="58" t="s">
        <v>103</v>
      </c>
      <c r="I133" s="41" t="s">
        <v>827</v>
      </c>
      <c r="J133" s="24"/>
    </row>
    <row r="134" spans="1:10" ht="23" x14ac:dyDescent="0.25">
      <c r="A134" s="30"/>
      <c r="B134" s="6" t="s">
        <v>222</v>
      </c>
      <c r="C134" s="17" t="s">
        <v>30</v>
      </c>
      <c r="D134" s="17" t="s">
        <v>258</v>
      </c>
      <c r="E134" s="9">
        <v>2.5000000000000001E-2</v>
      </c>
      <c r="F134" s="16"/>
      <c r="G134" s="23"/>
      <c r="H134" s="58" t="s">
        <v>103</v>
      </c>
      <c r="I134" s="41" t="s">
        <v>829</v>
      </c>
      <c r="J134" s="24"/>
    </row>
    <row r="135" spans="1:10" ht="23" x14ac:dyDescent="0.25">
      <c r="A135" s="30"/>
      <c r="B135" s="6"/>
      <c r="C135" s="17" t="s">
        <v>226</v>
      </c>
      <c r="D135" s="17" t="s">
        <v>258</v>
      </c>
      <c r="E135" s="9">
        <v>0.02</v>
      </c>
      <c r="F135" s="16"/>
      <c r="G135" s="16"/>
      <c r="H135" s="58" t="s">
        <v>103</v>
      </c>
      <c r="I135" s="41" t="s">
        <v>829</v>
      </c>
      <c r="J135" s="24"/>
    </row>
    <row r="136" spans="1:10" ht="23" x14ac:dyDescent="0.25">
      <c r="A136" s="30"/>
      <c r="B136" s="6"/>
      <c r="C136" s="17" t="s">
        <v>275</v>
      </c>
      <c r="D136" s="17" t="s">
        <v>258</v>
      </c>
      <c r="E136" s="9">
        <v>2.1499999999999998E-2</v>
      </c>
      <c r="F136" s="8"/>
      <c r="G136" s="8"/>
      <c r="H136" s="58" t="s">
        <v>103</v>
      </c>
      <c r="I136" s="41" t="s">
        <v>829</v>
      </c>
      <c r="J136" s="24"/>
    </row>
    <row r="137" spans="1:10" ht="34.5" x14ac:dyDescent="0.25">
      <c r="A137" s="30"/>
      <c r="B137" s="17" t="s">
        <v>277</v>
      </c>
      <c r="C137" s="17" t="s">
        <v>837</v>
      </c>
      <c r="D137" s="17" t="s">
        <v>258</v>
      </c>
      <c r="E137" s="9">
        <v>4.4999999999999998E-2</v>
      </c>
      <c r="F137" s="8"/>
      <c r="G137" s="8"/>
      <c r="H137" s="58" t="s">
        <v>103</v>
      </c>
      <c r="I137" s="41" t="s">
        <v>827</v>
      </c>
      <c r="J137" s="24"/>
    </row>
    <row r="138" spans="1:10" ht="34.5" x14ac:dyDescent="0.25">
      <c r="A138" s="30"/>
      <c r="B138" s="6"/>
      <c r="C138" s="17" t="s">
        <v>838</v>
      </c>
      <c r="D138" s="17" t="s">
        <v>258</v>
      </c>
      <c r="E138" s="9">
        <v>5.5E-2</v>
      </c>
      <c r="F138" s="16"/>
      <c r="G138" s="16"/>
      <c r="H138" s="58" t="s">
        <v>103</v>
      </c>
      <c r="I138" s="41" t="s">
        <v>827</v>
      </c>
      <c r="J138" s="24"/>
    </row>
    <row r="139" spans="1:10" ht="34.5" x14ac:dyDescent="0.25">
      <c r="A139" s="30"/>
      <c r="B139" s="6"/>
      <c r="C139" s="17" t="s">
        <v>839</v>
      </c>
      <c r="D139" s="17" t="s">
        <v>258</v>
      </c>
      <c r="E139" s="9">
        <v>4.2000000000000003E-2</v>
      </c>
      <c r="F139" s="16"/>
      <c r="G139" s="16"/>
      <c r="H139" s="58" t="s">
        <v>103</v>
      </c>
      <c r="I139" s="41" t="s">
        <v>827</v>
      </c>
      <c r="J139" s="24"/>
    </row>
    <row r="140" spans="1:10" ht="34.5" x14ac:dyDescent="0.25">
      <c r="A140" s="30"/>
      <c r="B140" s="6"/>
      <c r="C140" s="17" t="s">
        <v>840</v>
      </c>
      <c r="D140" s="17" t="s">
        <v>258</v>
      </c>
      <c r="E140" s="9">
        <v>3.2000000000000001E-2</v>
      </c>
      <c r="F140" s="16"/>
      <c r="G140" s="16"/>
      <c r="H140" s="58" t="s">
        <v>103</v>
      </c>
      <c r="I140" s="41" t="s">
        <v>827</v>
      </c>
      <c r="J140" s="24"/>
    </row>
    <row r="141" spans="1:10" ht="34.5" x14ac:dyDescent="0.25">
      <c r="A141" s="30"/>
      <c r="B141" s="6" t="s">
        <v>287</v>
      </c>
      <c r="C141" s="17" t="s">
        <v>737</v>
      </c>
      <c r="D141" s="17" t="s">
        <v>258</v>
      </c>
      <c r="E141" s="9">
        <v>8.5999999999999993E-2</v>
      </c>
      <c r="F141" s="16"/>
      <c r="G141" s="16"/>
      <c r="H141" s="58" t="s">
        <v>103</v>
      </c>
      <c r="I141" s="41" t="s">
        <v>827</v>
      </c>
      <c r="J141" s="24"/>
    </row>
    <row r="142" spans="1:10" ht="34.5" x14ac:dyDescent="0.25">
      <c r="A142" s="30"/>
      <c r="B142" s="6"/>
      <c r="C142" s="17" t="s">
        <v>841</v>
      </c>
      <c r="D142" s="17" t="s">
        <v>258</v>
      </c>
      <c r="E142" s="9">
        <v>4.2000000000000003E-2</v>
      </c>
      <c r="F142" s="16"/>
      <c r="G142" s="16"/>
      <c r="H142" s="58" t="s">
        <v>103</v>
      </c>
      <c r="I142" s="41" t="s">
        <v>827</v>
      </c>
      <c r="J142" s="24"/>
    </row>
    <row r="143" spans="1:10" ht="34.5" x14ac:dyDescent="0.25">
      <c r="A143" s="30"/>
      <c r="B143" s="6"/>
      <c r="C143" s="17" t="s">
        <v>842</v>
      </c>
      <c r="D143" s="17" t="s">
        <v>258</v>
      </c>
      <c r="E143" s="9">
        <v>2.3E-2</v>
      </c>
      <c r="F143" s="16"/>
      <c r="G143" s="16"/>
      <c r="H143" s="58" t="s">
        <v>103</v>
      </c>
      <c r="I143" s="41" t="s">
        <v>827</v>
      </c>
      <c r="J143" s="24"/>
    </row>
    <row r="144" spans="1:10" x14ac:dyDescent="0.25">
      <c r="A144" s="30" t="s">
        <v>698</v>
      </c>
      <c r="B144" s="24"/>
      <c r="C144" s="24"/>
      <c r="D144" s="24"/>
      <c r="E144" s="24"/>
      <c r="F144" s="24"/>
      <c r="G144" s="24"/>
      <c r="H144" s="48"/>
      <c r="I144" s="48"/>
      <c r="J144" s="24"/>
    </row>
    <row r="145" spans="1:11" x14ac:dyDescent="0.25">
      <c r="A145" s="30"/>
      <c r="B145" s="6" t="s">
        <v>333</v>
      </c>
      <c r="C145" s="17"/>
      <c r="D145" s="6" t="s">
        <v>40</v>
      </c>
      <c r="E145" s="21">
        <v>1810</v>
      </c>
      <c r="F145" s="6"/>
      <c r="G145" s="8"/>
      <c r="H145" s="58" t="s">
        <v>843</v>
      </c>
      <c r="I145" s="231" t="s">
        <v>844</v>
      </c>
      <c r="J145" s="24"/>
    </row>
    <row r="146" spans="1:11" x14ac:dyDescent="0.25">
      <c r="A146" s="30"/>
      <c r="B146" s="6" t="s">
        <v>337</v>
      </c>
      <c r="C146" s="17"/>
      <c r="D146" s="6" t="s">
        <v>40</v>
      </c>
      <c r="E146" s="21">
        <v>1430</v>
      </c>
      <c r="F146" s="6"/>
      <c r="G146" s="8"/>
      <c r="H146" s="58" t="s">
        <v>843</v>
      </c>
      <c r="I146" s="232"/>
      <c r="J146" s="24"/>
    </row>
    <row r="147" spans="1:11" ht="14.5" x14ac:dyDescent="0.25">
      <c r="A147" s="32"/>
      <c r="B147" s="10" t="s">
        <v>336</v>
      </c>
      <c r="C147" s="18"/>
      <c r="D147" s="10" t="s">
        <v>40</v>
      </c>
      <c r="E147" s="11">
        <v>3500</v>
      </c>
      <c r="F147" s="10"/>
      <c r="G147" s="11"/>
      <c r="H147" s="42" t="s">
        <v>843</v>
      </c>
      <c r="I147" s="232"/>
      <c r="J147" s="24"/>
    </row>
    <row r="148" spans="1:11" ht="14.5" x14ac:dyDescent="0.25">
      <c r="A148" s="32"/>
      <c r="B148" s="10" t="s">
        <v>338</v>
      </c>
      <c r="C148" s="18"/>
      <c r="D148" s="10" t="s">
        <v>40</v>
      </c>
      <c r="E148" s="11">
        <v>4470</v>
      </c>
      <c r="F148" s="10"/>
      <c r="G148" s="11"/>
      <c r="H148" s="42" t="s">
        <v>843</v>
      </c>
      <c r="I148" s="232"/>
      <c r="J148" s="24"/>
    </row>
    <row r="149" spans="1:11" ht="14.5" x14ac:dyDescent="0.25">
      <c r="A149" s="32"/>
      <c r="B149" s="10" t="s">
        <v>335</v>
      </c>
      <c r="C149" s="18"/>
      <c r="D149" s="10" t="s">
        <v>40</v>
      </c>
      <c r="E149" s="11">
        <v>675</v>
      </c>
      <c r="F149" s="10"/>
      <c r="G149" s="11"/>
      <c r="H149" s="42" t="s">
        <v>843</v>
      </c>
      <c r="I149" s="232"/>
      <c r="J149" s="24"/>
    </row>
    <row r="150" spans="1:11" ht="69" x14ac:dyDescent="0.25">
      <c r="A150" s="30"/>
      <c r="B150" s="6" t="s">
        <v>342</v>
      </c>
      <c r="C150" s="17" t="s">
        <v>343</v>
      </c>
      <c r="D150" s="6" t="s">
        <v>40</v>
      </c>
      <c r="E150" s="21">
        <v>3921.6000000000004</v>
      </c>
      <c r="F150" s="6"/>
      <c r="G150" s="8"/>
      <c r="H150" s="58" t="s">
        <v>843</v>
      </c>
      <c r="I150" s="232"/>
      <c r="J150" s="24"/>
    </row>
    <row r="151" spans="1:11" ht="46" x14ac:dyDescent="0.25">
      <c r="A151" s="30"/>
      <c r="B151" s="6" t="s">
        <v>369</v>
      </c>
      <c r="C151" s="17" t="s">
        <v>370</v>
      </c>
      <c r="D151" s="6" t="s">
        <v>40</v>
      </c>
      <c r="E151" s="21">
        <v>3985</v>
      </c>
      <c r="F151" s="6"/>
      <c r="G151" s="8"/>
      <c r="H151" s="58" t="s">
        <v>843</v>
      </c>
      <c r="I151" s="232"/>
      <c r="J151" s="24"/>
    </row>
    <row r="152" spans="1:11" ht="57.5" x14ac:dyDescent="0.25">
      <c r="A152" s="30"/>
      <c r="B152" s="6" t="s">
        <v>347</v>
      </c>
      <c r="C152" s="17" t="s">
        <v>348</v>
      </c>
      <c r="D152" s="6" t="s">
        <v>40</v>
      </c>
      <c r="E152" s="21">
        <v>1773.85</v>
      </c>
      <c r="F152" s="6"/>
      <c r="G152" s="8"/>
      <c r="H152" s="58" t="s">
        <v>843</v>
      </c>
      <c r="I152" s="232"/>
      <c r="J152" s="24"/>
    </row>
    <row r="153" spans="1:11" ht="34.5" x14ac:dyDescent="0.25">
      <c r="A153" s="30"/>
      <c r="B153" s="6" t="s">
        <v>351</v>
      </c>
      <c r="C153" s="17" t="s">
        <v>352</v>
      </c>
      <c r="D153" s="6" t="s">
        <v>40</v>
      </c>
      <c r="E153" s="21">
        <v>2087.5</v>
      </c>
      <c r="F153" s="6"/>
      <c r="G153" s="8"/>
      <c r="H153" s="58" t="s">
        <v>843</v>
      </c>
      <c r="I153" s="233"/>
      <c r="J153" s="24"/>
    </row>
    <row r="154" spans="1:11" x14ac:dyDescent="0.25">
      <c r="A154" s="234"/>
      <c r="B154" s="235"/>
      <c r="C154" s="235"/>
      <c r="D154" s="235"/>
      <c r="E154" s="235"/>
      <c r="F154" s="235"/>
      <c r="G154" s="235"/>
      <c r="H154" s="235"/>
      <c r="I154" s="235"/>
      <c r="J154" s="236"/>
    </row>
    <row r="155" spans="1:11" ht="26" x14ac:dyDescent="0.25">
      <c r="A155" s="54"/>
      <c r="B155" s="57" t="s">
        <v>852</v>
      </c>
      <c r="C155" s="37"/>
      <c r="D155" s="38"/>
      <c r="E155" s="38"/>
      <c r="F155" s="38"/>
      <c r="G155" s="38"/>
      <c r="H155" s="43"/>
      <c r="I155" s="38"/>
      <c r="J155" s="39"/>
      <c r="K155" s="12"/>
    </row>
    <row r="156" spans="1:11" x14ac:dyDescent="0.25">
      <c r="A156" s="55" t="s">
        <v>853</v>
      </c>
      <c r="B156" s="237" t="s">
        <v>854</v>
      </c>
      <c r="C156" s="238"/>
      <c r="D156" s="238"/>
      <c r="E156" s="238"/>
      <c r="F156" s="238"/>
      <c r="G156" s="238"/>
      <c r="H156" s="238"/>
      <c r="I156" s="238"/>
      <c r="J156" s="239"/>
      <c r="K156" s="12"/>
    </row>
    <row r="157" spans="1:11" ht="11.25" customHeight="1" x14ac:dyDescent="0.25">
      <c r="A157" s="55" t="s">
        <v>855</v>
      </c>
      <c r="B157" s="228" t="s">
        <v>856</v>
      </c>
      <c r="C157" s="229"/>
      <c r="D157" s="229"/>
      <c r="E157" s="229"/>
      <c r="F157" s="229"/>
      <c r="G157" s="229"/>
      <c r="H157" s="229"/>
      <c r="I157" s="229"/>
      <c r="J157" s="230"/>
      <c r="K157" s="12"/>
    </row>
    <row r="158" spans="1:11" x14ac:dyDescent="0.25">
      <c r="A158" s="55" t="s">
        <v>857</v>
      </c>
      <c r="B158" s="60" t="s">
        <v>858</v>
      </c>
      <c r="C158" s="29"/>
      <c r="D158" s="61"/>
      <c r="E158" s="29"/>
      <c r="F158" s="29"/>
      <c r="G158" s="29"/>
      <c r="H158" s="59"/>
      <c r="I158" s="36"/>
      <c r="J158" s="44"/>
      <c r="K158" s="12"/>
    </row>
    <row r="159" spans="1:11" x14ac:dyDescent="0.25">
      <c r="A159" s="55" t="s">
        <v>859</v>
      </c>
      <c r="B159" s="60" t="s">
        <v>860</v>
      </c>
      <c r="C159" s="29"/>
      <c r="D159" s="61"/>
      <c r="E159" s="29"/>
      <c r="F159" s="29"/>
      <c r="G159" s="29"/>
      <c r="H159" s="59"/>
      <c r="I159" s="36"/>
      <c r="J159" s="44"/>
      <c r="K159" s="12"/>
    </row>
    <row r="160" spans="1:11" x14ac:dyDescent="0.25">
      <c r="A160" s="55" t="s">
        <v>861</v>
      </c>
      <c r="B160" s="60" t="s">
        <v>862</v>
      </c>
      <c r="C160" s="29"/>
      <c r="D160" s="61"/>
      <c r="E160" s="29"/>
      <c r="F160" s="29"/>
      <c r="G160" s="29"/>
      <c r="H160" s="59"/>
      <c r="I160" s="36"/>
      <c r="J160" s="44"/>
      <c r="K160" s="12"/>
    </row>
    <row r="161" spans="1:11" x14ac:dyDescent="0.25">
      <c r="A161" s="55" t="s">
        <v>863</v>
      </c>
      <c r="B161" s="60" t="s">
        <v>864</v>
      </c>
      <c r="C161" s="29"/>
      <c r="D161" s="61"/>
      <c r="E161" s="29"/>
      <c r="F161" s="29"/>
      <c r="G161" s="29"/>
      <c r="H161" s="59"/>
      <c r="I161" s="36"/>
      <c r="J161" s="44"/>
      <c r="K161" s="12"/>
    </row>
    <row r="162" spans="1:11" ht="45.75" customHeight="1" x14ac:dyDescent="0.25">
      <c r="A162" s="55" t="s">
        <v>865</v>
      </c>
      <c r="B162" s="228" t="s">
        <v>866</v>
      </c>
      <c r="C162" s="229"/>
      <c r="D162" s="229"/>
      <c r="E162" s="229"/>
      <c r="F162" s="229"/>
      <c r="G162" s="229"/>
      <c r="H162" s="229"/>
      <c r="I162" s="229"/>
      <c r="J162" s="230"/>
      <c r="K162" s="12"/>
    </row>
    <row r="163" spans="1:11" x14ac:dyDescent="0.25">
      <c r="A163" s="55" t="s">
        <v>867</v>
      </c>
      <c r="B163" s="60" t="s">
        <v>868</v>
      </c>
      <c r="C163" s="29"/>
      <c r="D163" s="61"/>
      <c r="E163" s="29"/>
      <c r="F163" s="29"/>
      <c r="G163" s="29"/>
      <c r="H163" s="59"/>
      <c r="I163" s="36"/>
      <c r="J163" s="44"/>
      <c r="K163" s="12"/>
    </row>
    <row r="164" spans="1:11" x14ac:dyDescent="0.25">
      <c r="A164" s="55" t="s">
        <v>869</v>
      </c>
      <c r="B164" s="60" t="s">
        <v>870</v>
      </c>
      <c r="C164" s="29"/>
      <c r="D164" s="61"/>
      <c r="E164" s="29"/>
      <c r="F164" s="29"/>
      <c r="G164" s="29"/>
      <c r="H164" s="59"/>
      <c r="I164" s="36"/>
      <c r="J164" s="44"/>
      <c r="K164" s="12"/>
    </row>
    <row r="165" spans="1:11" x14ac:dyDescent="0.25">
      <c r="A165" s="55" t="s">
        <v>871</v>
      </c>
      <c r="B165" s="60" t="s">
        <v>872</v>
      </c>
      <c r="C165" s="29"/>
      <c r="D165" s="61"/>
      <c r="E165" s="29"/>
      <c r="F165" s="29"/>
      <c r="G165" s="29"/>
      <c r="H165" s="59"/>
      <c r="I165" s="36"/>
      <c r="J165" s="44"/>
      <c r="K165" s="12"/>
    </row>
    <row r="166" spans="1:11" x14ac:dyDescent="0.25">
      <c r="A166" s="55" t="s">
        <v>873</v>
      </c>
      <c r="B166" s="60" t="s">
        <v>874</v>
      </c>
      <c r="C166" s="29"/>
      <c r="D166" s="61"/>
      <c r="E166" s="29"/>
      <c r="F166" s="29"/>
      <c r="G166" s="29"/>
      <c r="H166" s="59"/>
      <c r="I166" s="36"/>
      <c r="J166" s="44"/>
      <c r="K166" s="12"/>
    </row>
    <row r="167" spans="1:11" x14ac:dyDescent="0.25">
      <c r="A167" s="55" t="s">
        <v>875</v>
      </c>
      <c r="B167" s="60" t="s">
        <v>876</v>
      </c>
      <c r="C167" s="29"/>
      <c r="D167" s="61"/>
      <c r="E167" s="29"/>
      <c r="F167" s="29"/>
      <c r="G167" s="29"/>
      <c r="H167" s="59"/>
      <c r="I167" s="36"/>
      <c r="J167" s="44"/>
      <c r="K167" s="12"/>
    </row>
    <row r="168" spans="1:11" x14ac:dyDescent="0.25">
      <c r="A168" s="55" t="s">
        <v>877</v>
      </c>
      <c r="B168" s="60" t="s">
        <v>878</v>
      </c>
      <c r="C168" s="29"/>
      <c r="D168" s="61"/>
      <c r="E168" s="29"/>
      <c r="F168" s="29"/>
      <c r="G168" s="29"/>
      <c r="H168" s="59"/>
      <c r="I168" s="36"/>
      <c r="J168" s="44"/>
      <c r="K168" s="12"/>
    </row>
    <row r="169" spans="1:11" x14ac:dyDescent="0.25">
      <c r="A169" s="55" t="s">
        <v>879</v>
      </c>
      <c r="B169" s="60" t="s">
        <v>880</v>
      </c>
      <c r="C169" s="29"/>
      <c r="D169" s="29"/>
      <c r="E169" s="29"/>
      <c r="F169" s="29"/>
      <c r="G169" s="29"/>
      <c r="H169" s="59"/>
      <c r="I169" s="36"/>
      <c r="J169" s="44"/>
      <c r="K169" s="12"/>
    </row>
    <row r="170" spans="1:11" x14ac:dyDescent="0.25">
      <c r="A170" s="55" t="s">
        <v>881</v>
      </c>
      <c r="B170" s="60" t="s">
        <v>882</v>
      </c>
      <c r="C170" s="29"/>
      <c r="D170" s="29"/>
      <c r="E170" s="29"/>
      <c r="F170" s="29"/>
      <c r="G170" s="29"/>
      <c r="H170" s="59"/>
      <c r="I170" s="36"/>
      <c r="J170" s="44"/>
      <c r="K170" s="12"/>
    </row>
    <row r="171" spans="1:11" s="28" customFormat="1" ht="26.25" customHeight="1" x14ac:dyDescent="0.25">
      <c r="A171" s="55" t="s">
        <v>883</v>
      </c>
      <c r="B171" s="228" t="s">
        <v>884</v>
      </c>
      <c r="C171" s="229"/>
      <c r="D171" s="229"/>
      <c r="E171" s="229"/>
      <c r="F171" s="229"/>
      <c r="G171" s="229"/>
      <c r="H171" s="229"/>
      <c r="I171" s="229"/>
      <c r="J171" s="230"/>
      <c r="K171" s="12"/>
    </row>
    <row r="172" spans="1:11" s="28" customFormat="1" ht="24" customHeight="1" x14ac:dyDescent="0.25">
      <c r="A172" s="55" t="s">
        <v>885</v>
      </c>
      <c r="B172" s="228" t="s">
        <v>886</v>
      </c>
      <c r="C172" s="229"/>
      <c r="D172" s="229"/>
      <c r="E172" s="229"/>
      <c r="F172" s="229"/>
      <c r="G172" s="229"/>
      <c r="H172" s="229"/>
      <c r="I172" s="229"/>
      <c r="J172" s="230"/>
      <c r="K172" s="12"/>
    </row>
    <row r="173" spans="1:11" s="28" customFormat="1" ht="35.25" customHeight="1" x14ac:dyDescent="0.25">
      <c r="A173" s="55" t="s">
        <v>887</v>
      </c>
      <c r="B173" s="228" t="s">
        <v>888</v>
      </c>
      <c r="C173" s="229"/>
      <c r="D173" s="229"/>
      <c r="E173" s="229"/>
      <c r="F173" s="229"/>
      <c r="G173" s="229"/>
      <c r="H173" s="229"/>
      <c r="I173" s="229"/>
      <c r="J173" s="230"/>
      <c r="K173" s="12"/>
    </row>
    <row r="174" spans="1:11" s="28" customFormat="1" ht="27.75" customHeight="1" x14ac:dyDescent="0.25">
      <c r="A174" s="55" t="s">
        <v>889</v>
      </c>
      <c r="B174" s="228" t="s">
        <v>890</v>
      </c>
      <c r="C174" s="229"/>
      <c r="D174" s="229"/>
      <c r="E174" s="229"/>
      <c r="F174" s="229"/>
      <c r="G174" s="229"/>
      <c r="H174" s="229"/>
      <c r="I174" s="229"/>
      <c r="J174" s="230"/>
      <c r="K174" s="12"/>
    </row>
    <row r="175" spans="1:11" s="28" customFormat="1" ht="24.75" customHeight="1" x14ac:dyDescent="0.25">
      <c r="A175" s="55" t="s">
        <v>891</v>
      </c>
      <c r="B175" s="228" t="s">
        <v>892</v>
      </c>
      <c r="C175" s="229"/>
      <c r="D175" s="229"/>
      <c r="E175" s="229"/>
      <c r="F175" s="229"/>
      <c r="G175" s="229"/>
      <c r="H175" s="229"/>
      <c r="I175" s="229"/>
      <c r="J175" s="230"/>
      <c r="K175" s="12"/>
    </row>
    <row r="176" spans="1:11" s="28" customFormat="1" ht="25.5" customHeight="1" x14ac:dyDescent="0.25">
      <c r="A176" s="55" t="s">
        <v>893</v>
      </c>
      <c r="B176" s="228" t="s">
        <v>894</v>
      </c>
      <c r="C176" s="229"/>
      <c r="D176" s="229"/>
      <c r="E176" s="229"/>
      <c r="F176" s="229"/>
      <c r="G176" s="229"/>
      <c r="H176" s="229"/>
      <c r="I176" s="229"/>
      <c r="J176" s="230"/>
      <c r="K176" s="12"/>
    </row>
    <row r="177" spans="1:11" x14ac:dyDescent="0.25">
      <c r="A177" s="56" t="s">
        <v>895</v>
      </c>
      <c r="B177" s="62" t="s">
        <v>896</v>
      </c>
      <c r="C177" s="63"/>
      <c r="D177" s="63"/>
      <c r="E177" s="63"/>
      <c r="F177" s="63"/>
      <c r="G177" s="63"/>
      <c r="H177" s="77"/>
      <c r="I177" s="64"/>
      <c r="J177" s="65"/>
      <c r="K177" s="12"/>
    </row>
    <row r="178" spans="1:11" x14ac:dyDescent="0.25">
      <c r="A178" s="49"/>
      <c r="B178" s="29"/>
      <c r="C178" s="29"/>
      <c r="D178" s="29"/>
      <c r="E178" s="29"/>
      <c r="F178" s="29"/>
      <c r="G178" s="29"/>
      <c r="H178" s="59"/>
      <c r="I178" s="36"/>
      <c r="J178" s="29"/>
      <c r="K178" s="12"/>
    </row>
  </sheetData>
  <mergeCells count="23">
    <mergeCell ref="B175:J175"/>
    <mergeCell ref="B176:J176"/>
    <mergeCell ref="B11:C11"/>
    <mergeCell ref="B12:C12"/>
    <mergeCell ref="B13:C13"/>
    <mergeCell ref="B18:C18"/>
    <mergeCell ref="B41:C41"/>
    <mergeCell ref="B47:C47"/>
    <mergeCell ref="B48:C48"/>
    <mergeCell ref="B54:C54"/>
    <mergeCell ref="I145:I153"/>
    <mergeCell ref="A154:J154"/>
    <mergeCell ref="B156:J156"/>
    <mergeCell ref="B114:C114"/>
    <mergeCell ref="B70:C70"/>
    <mergeCell ref="B157:J157"/>
    <mergeCell ref="B174:J174"/>
    <mergeCell ref="A4:J4"/>
    <mergeCell ref="B172:J172"/>
    <mergeCell ref="B173:J173"/>
    <mergeCell ref="A3:J3"/>
    <mergeCell ref="B162:J162"/>
    <mergeCell ref="B171:J171"/>
  </mergeCells>
  <pageMargins left="0.70866141732283472" right="0.70866141732283472" top="0.74803149606299213" bottom="0.74803149606299213" header="0.31496062992125984" footer="0.31496062992125984"/>
  <pageSetup paperSize="9" scale="53" fitToHeight="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B2714-9344-4FD2-B84B-FD502FE10383}">
  <sheetPr>
    <pageSetUpPr fitToPage="1"/>
  </sheetPr>
  <dimension ref="A1:U212"/>
  <sheetViews>
    <sheetView zoomScale="85" zoomScaleNormal="85" workbookViewId="0">
      <pane xSplit="4" ySplit="2" topLeftCell="E107" activePane="bottomRight" state="frozen"/>
      <selection pane="topRight" activeCell="E1" sqref="E1"/>
      <selection pane="bottomLeft" activeCell="A3" sqref="A3"/>
      <selection pane="bottomRight" activeCell="M112" sqref="M112"/>
    </sheetView>
  </sheetViews>
  <sheetFormatPr defaultColWidth="9" defaultRowHeight="11.5" x14ac:dyDescent="0.25"/>
  <cols>
    <col min="1" max="1" width="21.6328125" style="35" customWidth="1"/>
    <col min="2" max="2" width="10.36328125" style="2" customWidth="1"/>
    <col min="3" max="3" width="10" style="2" customWidth="1"/>
    <col min="4" max="4" width="15.26953125" style="2" customWidth="1"/>
    <col min="5" max="7" width="9" style="2"/>
    <col min="8" max="8" width="10.7265625" style="28" customWidth="1"/>
    <col min="9" max="9" width="70.36328125" style="28" customWidth="1"/>
    <col min="10" max="10" width="9" style="2"/>
    <col min="11" max="11" width="1.7265625" style="2" customWidth="1"/>
    <col min="12" max="12" width="9" style="2"/>
    <col min="13" max="13" width="27.453125" style="2" customWidth="1"/>
    <col min="14" max="16384" width="9" style="2"/>
  </cols>
  <sheetData>
    <row r="1" spans="1:20" customFormat="1" x14ac:dyDescent="0.25">
      <c r="A1" s="31"/>
      <c r="B1" s="4"/>
      <c r="C1" s="4"/>
      <c r="D1" s="4"/>
      <c r="E1" s="4"/>
      <c r="F1" s="4"/>
      <c r="G1" s="4"/>
      <c r="H1" s="74"/>
      <c r="I1" s="5"/>
      <c r="J1" s="4"/>
    </row>
    <row r="2" spans="1:20" customFormat="1" ht="46" x14ac:dyDescent="0.25">
      <c r="A2" s="3" t="s">
        <v>0</v>
      </c>
      <c r="B2" s="3"/>
      <c r="C2" s="3"/>
      <c r="D2" s="3" t="s">
        <v>1</v>
      </c>
      <c r="E2" s="3" t="s">
        <v>2</v>
      </c>
      <c r="F2" s="3" t="s">
        <v>3</v>
      </c>
      <c r="G2" s="3" t="s">
        <v>4</v>
      </c>
      <c r="H2" s="40" t="s">
        <v>5</v>
      </c>
      <c r="I2" s="3" t="s">
        <v>6</v>
      </c>
      <c r="J2" s="3" t="s">
        <v>7</v>
      </c>
      <c r="M2" s="136"/>
    </row>
    <row r="3" spans="1:20" customFormat="1" x14ac:dyDescent="0.25">
      <c r="A3" s="113"/>
      <c r="B3" s="114"/>
      <c r="C3" s="114"/>
      <c r="D3" s="114"/>
      <c r="E3" s="114"/>
      <c r="F3" s="114"/>
      <c r="G3" s="114"/>
      <c r="H3" s="114"/>
      <c r="I3" s="114"/>
      <c r="J3" s="115"/>
      <c r="M3" s="134"/>
    </row>
    <row r="4" spans="1:20" s="70" customFormat="1" ht="179.25" customHeight="1" x14ac:dyDescent="0.25">
      <c r="A4" s="182" t="s">
        <v>918</v>
      </c>
      <c r="B4" s="183"/>
      <c r="C4" s="183"/>
      <c r="D4" s="183"/>
      <c r="E4" s="183"/>
      <c r="F4" s="183"/>
      <c r="G4" s="183"/>
      <c r="H4" s="183"/>
      <c r="I4" s="183"/>
      <c r="J4" s="184"/>
      <c r="M4" s="150"/>
      <c r="N4" s="134"/>
      <c r="P4" s="134"/>
    </row>
    <row r="5" spans="1:20" x14ac:dyDescent="0.25">
      <c r="A5" s="185" t="s">
        <v>9</v>
      </c>
      <c r="B5" s="186"/>
      <c r="C5" s="186"/>
      <c r="D5" s="186"/>
      <c r="E5" s="186"/>
      <c r="F5" s="186"/>
      <c r="G5" s="186"/>
      <c r="H5" s="186"/>
      <c r="I5" s="186"/>
      <c r="J5" s="187"/>
    </row>
    <row r="6" spans="1:20" ht="46" x14ac:dyDescent="0.25">
      <c r="A6" s="53"/>
      <c r="B6" s="91" t="s">
        <v>10</v>
      </c>
      <c r="C6" s="91" t="s">
        <v>11</v>
      </c>
      <c r="D6" s="91" t="s">
        <v>12</v>
      </c>
      <c r="E6" s="51">
        <v>2.8210000000000002</v>
      </c>
      <c r="F6" s="52">
        <v>2.1760000000000002</v>
      </c>
      <c r="G6" s="91">
        <v>0.64500000000000002</v>
      </c>
      <c r="H6" s="51" t="s">
        <v>13</v>
      </c>
      <c r="I6" s="95" t="s">
        <v>14</v>
      </c>
      <c r="J6" s="51" t="s">
        <v>15</v>
      </c>
      <c r="N6"/>
      <c r="O6"/>
      <c r="S6"/>
      <c r="T6"/>
    </row>
    <row r="7" spans="1:20" ht="23" x14ac:dyDescent="0.25">
      <c r="A7" s="53"/>
      <c r="B7" s="91" t="s">
        <v>10</v>
      </c>
      <c r="C7" s="91" t="s">
        <v>16</v>
      </c>
      <c r="D7" s="91" t="s">
        <v>12</v>
      </c>
      <c r="E7" s="51">
        <v>2.8839999999999999</v>
      </c>
      <c r="F7" s="52">
        <v>2.2330000000000001</v>
      </c>
      <c r="G7" s="91">
        <v>0.65100000000000002</v>
      </c>
      <c r="H7" s="91" t="s">
        <v>17</v>
      </c>
      <c r="I7" s="95" t="s">
        <v>18</v>
      </c>
      <c r="J7" s="51" t="s">
        <v>19</v>
      </c>
      <c r="N7"/>
      <c r="O7"/>
      <c r="S7"/>
      <c r="T7"/>
    </row>
    <row r="8" spans="1:20" ht="46" x14ac:dyDescent="0.25">
      <c r="A8" s="53"/>
      <c r="B8" s="91" t="s">
        <v>10</v>
      </c>
      <c r="C8" s="91" t="s">
        <v>20</v>
      </c>
      <c r="D8" s="91" t="s">
        <v>12</v>
      </c>
      <c r="E8" s="51">
        <v>3.073</v>
      </c>
      <c r="F8" s="52">
        <v>2.4140000000000001</v>
      </c>
      <c r="G8" s="91">
        <v>0.65900000000000003</v>
      </c>
      <c r="H8" s="51" t="s">
        <v>13</v>
      </c>
      <c r="I8" s="95" t="s">
        <v>21</v>
      </c>
      <c r="J8" s="51" t="s">
        <v>15</v>
      </c>
      <c r="N8"/>
      <c r="O8"/>
      <c r="S8"/>
      <c r="T8"/>
    </row>
    <row r="9" spans="1:20" ht="138" x14ac:dyDescent="0.25">
      <c r="A9" s="53"/>
      <c r="B9" s="91" t="s">
        <v>22</v>
      </c>
      <c r="C9" s="91" t="s">
        <v>23</v>
      </c>
      <c r="D9" s="91" t="s">
        <v>12</v>
      </c>
      <c r="E9" s="91">
        <v>0.55000000000000004</v>
      </c>
      <c r="F9" s="52">
        <v>2.8000000000000001E-2</v>
      </c>
      <c r="G9" s="91">
        <v>0.52200000000000002</v>
      </c>
      <c r="H9" s="51" t="s">
        <v>13</v>
      </c>
      <c r="I9" s="95" t="s">
        <v>24</v>
      </c>
      <c r="J9" s="51" t="s">
        <v>15</v>
      </c>
      <c r="M9" s="1"/>
      <c r="N9"/>
      <c r="O9"/>
      <c r="S9"/>
      <c r="T9"/>
    </row>
    <row r="10" spans="1:20" ht="161" x14ac:dyDescent="0.25">
      <c r="A10" s="53"/>
      <c r="B10" s="91" t="s">
        <v>22</v>
      </c>
      <c r="C10" s="91" t="s">
        <v>25</v>
      </c>
      <c r="D10" s="91" t="s">
        <v>12</v>
      </c>
      <c r="E10" s="51">
        <v>0.92800000000000005</v>
      </c>
      <c r="F10" s="52">
        <v>0.38600000000000001</v>
      </c>
      <c r="G10" s="91">
        <v>0.54200000000000004</v>
      </c>
      <c r="H10" s="51" t="s">
        <v>13</v>
      </c>
      <c r="I10" s="95" t="s">
        <v>26</v>
      </c>
      <c r="J10" s="51" t="s">
        <v>15</v>
      </c>
      <c r="M10"/>
      <c r="N10"/>
      <c r="O10"/>
      <c r="S10"/>
      <c r="T10"/>
    </row>
    <row r="11" spans="1:20" ht="46" x14ac:dyDescent="0.25">
      <c r="A11" s="53"/>
      <c r="B11" s="91" t="s">
        <v>27</v>
      </c>
      <c r="C11" s="91" t="s">
        <v>28</v>
      </c>
      <c r="D11" s="91" t="s">
        <v>12</v>
      </c>
      <c r="E11" s="51">
        <v>3.2559999999999998</v>
      </c>
      <c r="F11" s="52">
        <v>2.468</v>
      </c>
      <c r="G11" s="91">
        <v>0.78700000000000003</v>
      </c>
      <c r="H11" s="51" t="s">
        <v>13</v>
      </c>
      <c r="I11" s="95" t="s">
        <v>29</v>
      </c>
      <c r="J11" s="51" t="s">
        <v>15</v>
      </c>
      <c r="M11"/>
      <c r="N11"/>
      <c r="O11"/>
      <c r="S11"/>
      <c r="T11"/>
    </row>
    <row r="12" spans="1:20" ht="23" x14ac:dyDescent="0.25">
      <c r="A12" s="53"/>
      <c r="B12" s="91" t="s">
        <v>30</v>
      </c>
      <c r="C12" s="91" t="s">
        <v>16</v>
      </c>
      <c r="D12" s="91" t="s">
        <v>12</v>
      </c>
      <c r="E12" s="51">
        <v>3.3090000000000002</v>
      </c>
      <c r="F12" s="52">
        <v>2.5139999999999998</v>
      </c>
      <c r="G12" s="91">
        <v>0.79600000000000004</v>
      </c>
      <c r="H12" s="91" t="s">
        <v>17</v>
      </c>
      <c r="I12" s="95" t="s">
        <v>18</v>
      </c>
      <c r="J12" s="51" t="s">
        <v>19</v>
      </c>
      <c r="M12"/>
      <c r="N12"/>
      <c r="O12"/>
      <c r="S12"/>
      <c r="T12"/>
    </row>
    <row r="13" spans="1:20" ht="34.5" x14ac:dyDescent="0.25">
      <c r="A13" s="53"/>
      <c r="B13" s="91" t="s">
        <v>30</v>
      </c>
      <c r="C13" s="91" t="s">
        <v>20</v>
      </c>
      <c r="D13" s="91" t="s">
        <v>12</v>
      </c>
      <c r="E13" s="51">
        <v>3.468</v>
      </c>
      <c r="F13" s="52">
        <v>2.6520000000000001</v>
      </c>
      <c r="G13" s="91">
        <v>0.81599999999999995</v>
      </c>
      <c r="H13" s="51" t="s">
        <v>13</v>
      </c>
      <c r="I13" s="95" t="s">
        <v>31</v>
      </c>
      <c r="J13" s="51" t="s">
        <v>15</v>
      </c>
      <c r="M13"/>
      <c r="N13"/>
      <c r="O13"/>
      <c r="S13"/>
      <c r="T13"/>
    </row>
    <row r="14" spans="1:20" ht="138" x14ac:dyDescent="0.25">
      <c r="A14" s="53"/>
      <c r="B14" s="91" t="s">
        <v>30</v>
      </c>
      <c r="C14" s="91" t="s">
        <v>32</v>
      </c>
      <c r="D14" s="91" t="s">
        <v>12</v>
      </c>
      <c r="E14" s="51">
        <v>0.34699999999999998</v>
      </c>
      <c r="F14" s="52">
        <v>3.2000000000000001E-2</v>
      </c>
      <c r="G14" s="91">
        <v>0.314</v>
      </c>
      <c r="H14" s="51" t="s">
        <v>13</v>
      </c>
      <c r="I14" s="95" t="s">
        <v>33</v>
      </c>
      <c r="J14" s="51" t="s">
        <v>15</v>
      </c>
      <c r="M14"/>
      <c r="N14"/>
      <c r="O14"/>
      <c r="S14"/>
      <c r="T14"/>
    </row>
    <row r="15" spans="1:20" ht="92" x14ac:dyDescent="0.25">
      <c r="A15" s="53"/>
      <c r="B15" s="91" t="s">
        <v>30</v>
      </c>
      <c r="C15" s="91" t="s">
        <v>34</v>
      </c>
      <c r="D15" s="91" t="s">
        <v>12</v>
      </c>
      <c r="E15" s="91">
        <v>0.437</v>
      </c>
      <c r="F15" s="95">
        <v>3.1E-2</v>
      </c>
      <c r="G15" s="91">
        <v>0.40600000000000003</v>
      </c>
      <c r="H15" s="51" t="s">
        <v>13</v>
      </c>
      <c r="I15" s="95" t="s">
        <v>35</v>
      </c>
      <c r="J15" s="51" t="s">
        <v>15</v>
      </c>
      <c r="M15"/>
      <c r="N15"/>
      <c r="O15"/>
      <c r="S15"/>
      <c r="T15"/>
    </row>
    <row r="16" spans="1:20" ht="46" x14ac:dyDescent="0.25">
      <c r="A16" s="53"/>
      <c r="B16" s="91" t="s">
        <v>30</v>
      </c>
      <c r="C16" s="91" t="s">
        <v>36</v>
      </c>
      <c r="D16" s="91" t="s">
        <v>12</v>
      </c>
      <c r="E16" s="51">
        <v>3.2679999999999998</v>
      </c>
      <c r="F16" s="52">
        <v>2.4649999999999999</v>
      </c>
      <c r="G16" s="91">
        <v>0.80300000000000005</v>
      </c>
      <c r="H16" s="51" t="s">
        <v>13</v>
      </c>
      <c r="I16" s="95" t="s">
        <v>37</v>
      </c>
      <c r="J16" s="51" t="s">
        <v>15</v>
      </c>
      <c r="M16"/>
      <c r="N16"/>
      <c r="O16"/>
      <c r="S16"/>
      <c r="T16"/>
    </row>
    <row r="17" spans="1:20" x14ac:dyDescent="0.25">
      <c r="A17" s="53"/>
      <c r="B17" s="91" t="s">
        <v>38</v>
      </c>
      <c r="C17" s="91" t="s">
        <v>39</v>
      </c>
      <c r="D17" s="91" t="s">
        <v>40</v>
      </c>
      <c r="E17" s="51">
        <v>2.6080000000000001</v>
      </c>
      <c r="F17" s="52">
        <v>2.2549999999999999</v>
      </c>
      <c r="G17" s="91">
        <v>0.35299999999999998</v>
      </c>
      <c r="H17" s="51" t="s">
        <v>41</v>
      </c>
      <c r="I17" s="95" t="s">
        <v>42</v>
      </c>
      <c r="J17" s="51" t="s">
        <v>15</v>
      </c>
      <c r="M17"/>
      <c r="N17"/>
      <c r="O17"/>
      <c r="S17"/>
      <c r="T17"/>
    </row>
    <row r="18" spans="1:20" ht="80.5" x14ac:dyDescent="0.25">
      <c r="A18" s="53"/>
      <c r="B18" s="91" t="s">
        <v>43</v>
      </c>
      <c r="C18" s="91" t="s">
        <v>44</v>
      </c>
      <c r="D18" s="91" t="s">
        <v>40</v>
      </c>
      <c r="E18" s="51">
        <v>1.024</v>
      </c>
      <c r="F18" s="91">
        <v>0.112</v>
      </c>
      <c r="G18" s="52">
        <v>0.91200000000000003</v>
      </c>
      <c r="H18" s="51" t="s">
        <v>41</v>
      </c>
      <c r="I18" s="95" t="s">
        <v>45</v>
      </c>
      <c r="J18" s="51" t="s">
        <v>15</v>
      </c>
      <c r="M18"/>
      <c r="N18"/>
      <c r="O18"/>
      <c r="S18"/>
      <c r="T18"/>
    </row>
    <row r="19" spans="1:20" ht="57.5" x14ac:dyDescent="0.25">
      <c r="A19" s="53"/>
      <c r="B19" s="91" t="s">
        <v>46</v>
      </c>
      <c r="C19" s="91" t="s">
        <v>39</v>
      </c>
      <c r="D19" s="91" t="s">
        <v>40</v>
      </c>
      <c r="E19" s="51">
        <v>3.6509999999999998</v>
      </c>
      <c r="F19" s="52">
        <v>2.9449999999999998</v>
      </c>
      <c r="G19" s="91">
        <v>0.70599999999999996</v>
      </c>
      <c r="H19" s="51" t="s">
        <v>17</v>
      </c>
      <c r="I19" s="95" t="s">
        <v>47</v>
      </c>
      <c r="J19" s="51" t="s">
        <v>19</v>
      </c>
      <c r="M19"/>
      <c r="N19"/>
      <c r="O19"/>
      <c r="S19"/>
      <c r="T19"/>
    </row>
    <row r="20" spans="1:20" ht="126.5" x14ac:dyDescent="0.25">
      <c r="A20" s="53"/>
      <c r="B20" s="91" t="s">
        <v>46</v>
      </c>
      <c r="C20" s="91" t="s">
        <v>44</v>
      </c>
      <c r="D20" s="91" t="s">
        <v>40</v>
      </c>
      <c r="E20" s="51">
        <v>1.431</v>
      </c>
      <c r="F20" s="52">
        <v>0.17599999999999999</v>
      </c>
      <c r="G20" s="91">
        <v>1.254</v>
      </c>
      <c r="H20" s="51" t="s">
        <v>17</v>
      </c>
      <c r="I20" s="95" t="s">
        <v>48</v>
      </c>
      <c r="J20" s="51" t="s">
        <v>19</v>
      </c>
      <c r="M20"/>
      <c r="N20"/>
      <c r="O20"/>
      <c r="S20"/>
      <c r="T20"/>
    </row>
    <row r="21" spans="1:20" ht="23" x14ac:dyDescent="0.25">
      <c r="A21" s="53"/>
      <c r="B21" s="91" t="s">
        <v>49</v>
      </c>
      <c r="C21" s="91" t="s">
        <v>20</v>
      </c>
      <c r="D21" s="91" t="s">
        <v>12</v>
      </c>
      <c r="E21" s="51">
        <v>1.802</v>
      </c>
      <c r="F21" s="52">
        <v>1.635</v>
      </c>
      <c r="G21" s="91">
        <v>0.16700000000000001</v>
      </c>
      <c r="H21" s="51" t="s">
        <v>13</v>
      </c>
      <c r="I21" s="95" t="s">
        <v>50</v>
      </c>
      <c r="J21" s="51" t="s">
        <v>15</v>
      </c>
      <c r="M21"/>
      <c r="N21"/>
      <c r="O21"/>
      <c r="S21"/>
      <c r="T21"/>
    </row>
    <row r="22" spans="1:20" ht="80.5" x14ac:dyDescent="0.25">
      <c r="A22" s="53"/>
      <c r="B22" s="91" t="s">
        <v>51</v>
      </c>
      <c r="C22" s="91"/>
      <c r="D22" s="91" t="s">
        <v>40</v>
      </c>
      <c r="E22" s="51">
        <v>12.516</v>
      </c>
      <c r="F22" s="52">
        <v>0</v>
      </c>
      <c r="G22" s="91">
        <v>12.516</v>
      </c>
      <c r="H22" s="51" t="s">
        <v>41</v>
      </c>
      <c r="I22" s="112" t="s">
        <v>52</v>
      </c>
      <c r="J22" s="51" t="s">
        <v>15</v>
      </c>
      <c r="M22" s="135"/>
      <c r="N22"/>
      <c r="O22"/>
      <c r="S22"/>
      <c r="T22"/>
    </row>
    <row r="23" spans="1:20" ht="80.5" x14ac:dyDescent="0.25">
      <c r="A23" s="53"/>
      <c r="B23" s="91" t="s">
        <v>53</v>
      </c>
      <c r="C23" s="91"/>
      <c r="D23" s="91" t="s">
        <v>40</v>
      </c>
      <c r="E23" s="91">
        <v>1.1399999999999999</v>
      </c>
      <c r="F23" s="52">
        <v>0</v>
      </c>
      <c r="G23" s="91">
        <v>1.1399999999999999</v>
      </c>
      <c r="H23" s="51" t="s">
        <v>41</v>
      </c>
      <c r="I23" s="112" t="s">
        <v>54</v>
      </c>
      <c r="J23" s="51" t="s">
        <v>15</v>
      </c>
      <c r="M23" s="135"/>
      <c r="N23"/>
      <c r="O23"/>
      <c r="S23"/>
      <c r="T23"/>
    </row>
    <row r="24" spans="1:20" ht="69" x14ac:dyDescent="0.25">
      <c r="A24" s="53"/>
      <c r="B24" s="91" t="s">
        <v>55</v>
      </c>
      <c r="C24" s="91"/>
      <c r="D24" s="91" t="s">
        <v>12</v>
      </c>
      <c r="E24" s="51">
        <v>3.4359999999999999</v>
      </c>
      <c r="F24" s="52">
        <v>2.7189999999999999</v>
      </c>
      <c r="G24" s="91">
        <v>0.71699999999999997</v>
      </c>
      <c r="H24" s="91" t="s">
        <v>17</v>
      </c>
      <c r="I24" s="95" t="s">
        <v>56</v>
      </c>
      <c r="J24" s="51" t="s">
        <v>19</v>
      </c>
      <c r="M24"/>
      <c r="N24"/>
      <c r="O24"/>
      <c r="S24"/>
      <c r="T24"/>
    </row>
    <row r="25" spans="1:20" ht="46" x14ac:dyDescent="0.25">
      <c r="A25" s="53"/>
      <c r="B25" s="91" t="s">
        <v>57</v>
      </c>
      <c r="C25" s="91"/>
      <c r="D25" s="91" t="s">
        <v>12</v>
      </c>
      <c r="E25" s="51">
        <v>3.762</v>
      </c>
      <c r="F25" s="52">
        <v>3.11</v>
      </c>
      <c r="G25" s="91">
        <v>0.65200000000000002</v>
      </c>
      <c r="H25" s="91" t="s">
        <v>17</v>
      </c>
      <c r="I25" s="95" t="s">
        <v>58</v>
      </c>
      <c r="J25" s="51" t="s">
        <v>19</v>
      </c>
      <c r="M25"/>
      <c r="N25"/>
      <c r="O25"/>
      <c r="S25"/>
      <c r="T25" s="1"/>
    </row>
    <row r="26" spans="1:20" ht="23" x14ac:dyDescent="0.25">
      <c r="A26" s="53"/>
      <c r="B26" s="91" t="s">
        <v>59</v>
      </c>
      <c r="C26" s="91" t="s">
        <v>60</v>
      </c>
      <c r="D26" s="91" t="s">
        <v>12</v>
      </c>
      <c r="E26" s="51">
        <v>3.2029999999999998</v>
      </c>
      <c r="F26" s="52">
        <v>2.5070000000000001</v>
      </c>
      <c r="G26" s="91">
        <v>0.69599999999999995</v>
      </c>
      <c r="H26" s="51" t="s">
        <v>13</v>
      </c>
      <c r="I26" s="95" t="s">
        <v>61</v>
      </c>
      <c r="J26" s="51" t="s">
        <v>15</v>
      </c>
      <c r="M26"/>
      <c r="N26"/>
      <c r="O26"/>
      <c r="S26"/>
      <c r="T26"/>
    </row>
    <row r="27" spans="1:20" ht="92" x14ac:dyDescent="0.25">
      <c r="A27" s="53"/>
      <c r="B27" s="91" t="s">
        <v>59</v>
      </c>
      <c r="C27" s="91" t="s">
        <v>62</v>
      </c>
      <c r="D27" s="91" t="s">
        <v>12</v>
      </c>
      <c r="E27" s="51">
        <v>1.6279999999999999</v>
      </c>
      <c r="F27" s="52">
        <v>1.7999999999999999E-2</v>
      </c>
      <c r="G27" s="91">
        <v>1.609</v>
      </c>
      <c r="H27" s="51" t="s">
        <v>13</v>
      </c>
      <c r="I27" s="95" t="s">
        <v>63</v>
      </c>
      <c r="J27" s="51" t="s">
        <v>15</v>
      </c>
      <c r="M27"/>
      <c r="N27"/>
      <c r="O27"/>
      <c r="S27"/>
      <c r="T27"/>
    </row>
    <row r="28" spans="1:20" x14ac:dyDescent="0.25">
      <c r="A28" s="181" t="s">
        <v>64</v>
      </c>
      <c r="B28" s="181"/>
      <c r="C28" s="181"/>
      <c r="D28" s="181"/>
      <c r="E28" s="181"/>
      <c r="F28" s="181"/>
      <c r="G28" s="181"/>
      <c r="H28" s="181"/>
      <c r="I28" s="181"/>
      <c r="J28" s="181"/>
    </row>
    <row r="29" spans="1:20" x14ac:dyDescent="0.25">
      <c r="A29" s="53"/>
      <c r="B29" s="179" t="s">
        <v>65</v>
      </c>
      <c r="C29" s="180"/>
      <c r="D29" s="51" t="s">
        <v>40</v>
      </c>
      <c r="E29" s="91"/>
      <c r="F29" s="91">
        <v>3.13</v>
      </c>
      <c r="G29" s="91"/>
      <c r="H29" s="51" t="s">
        <v>66</v>
      </c>
      <c r="I29" s="109" t="s">
        <v>899</v>
      </c>
      <c r="J29" s="51" t="s">
        <v>67</v>
      </c>
      <c r="M29" s="134"/>
    </row>
    <row r="30" spans="1:20" x14ac:dyDescent="0.25">
      <c r="A30" s="53"/>
      <c r="B30" s="179" t="s">
        <v>68</v>
      </c>
      <c r="C30" s="180"/>
      <c r="D30" s="51" t="s">
        <v>40</v>
      </c>
      <c r="E30" s="91"/>
      <c r="F30" s="91">
        <v>2.1179999999999999</v>
      </c>
      <c r="G30" s="91"/>
      <c r="H30" s="51" t="s">
        <v>66</v>
      </c>
      <c r="I30" s="109" t="s">
        <v>900</v>
      </c>
      <c r="J30" s="51" t="s">
        <v>67</v>
      </c>
      <c r="M30" s="137"/>
    </row>
    <row r="31" spans="1:20" x14ac:dyDescent="0.25">
      <c r="A31" s="53"/>
      <c r="B31" s="179" t="s">
        <v>69</v>
      </c>
      <c r="C31" s="180"/>
      <c r="D31" s="51" t="s">
        <v>40</v>
      </c>
      <c r="E31" s="91"/>
      <c r="F31" s="91">
        <v>2.8250000000000002</v>
      </c>
      <c r="G31" s="91"/>
      <c r="H31" s="51" t="s">
        <v>66</v>
      </c>
      <c r="I31" s="109" t="s">
        <v>901</v>
      </c>
      <c r="J31" s="51" t="s">
        <v>67</v>
      </c>
      <c r="M31" s="137"/>
    </row>
    <row r="32" spans="1:20" x14ac:dyDescent="0.25">
      <c r="A32" s="53"/>
      <c r="B32" s="179" t="s">
        <v>70</v>
      </c>
      <c r="C32" s="180"/>
      <c r="D32" s="51" t="s">
        <v>40</v>
      </c>
      <c r="E32" s="91"/>
      <c r="F32" s="91">
        <v>3.0990000000000002</v>
      </c>
      <c r="G32" s="91"/>
      <c r="H32" s="51" t="s">
        <v>66</v>
      </c>
      <c r="I32" s="109" t="s">
        <v>902</v>
      </c>
      <c r="J32" s="51" t="s">
        <v>67</v>
      </c>
      <c r="M32" s="137"/>
    </row>
    <row r="33" spans="1:15" x14ac:dyDescent="0.25">
      <c r="A33" s="53"/>
      <c r="B33" s="179" t="s">
        <v>71</v>
      </c>
      <c r="C33" s="180"/>
      <c r="D33" s="51" t="s">
        <v>40</v>
      </c>
      <c r="E33" s="91"/>
      <c r="F33" s="91">
        <v>2.7930000000000001</v>
      </c>
      <c r="G33" s="91"/>
      <c r="H33" s="51" t="s">
        <v>66</v>
      </c>
      <c r="I33" s="109" t="s">
        <v>903</v>
      </c>
      <c r="J33" s="51" t="s">
        <v>67</v>
      </c>
      <c r="M33" s="137"/>
    </row>
    <row r="34" spans="1:15" x14ac:dyDescent="0.25">
      <c r="A34" s="53"/>
      <c r="B34" s="179" t="s">
        <v>72</v>
      </c>
      <c r="C34" s="180"/>
      <c r="D34" s="51" t="s">
        <v>40</v>
      </c>
      <c r="E34" s="91"/>
      <c r="F34" s="91">
        <v>2.7839999999999998</v>
      </c>
      <c r="G34" s="91"/>
      <c r="H34" s="51" t="s">
        <v>66</v>
      </c>
      <c r="I34" s="109" t="s">
        <v>904</v>
      </c>
      <c r="J34" s="51" t="s">
        <v>67</v>
      </c>
      <c r="M34" s="137"/>
    </row>
    <row r="35" spans="1:15" x14ac:dyDescent="0.25">
      <c r="A35" s="53"/>
      <c r="B35" s="179" t="s">
        <v>73</v>
      </c>
      <c r="C35" s="180"/>
      <c r="D35" s="51" t="s">
        <v>40</v>
      </c>
      <c r="E35" s="91"/>
      <c r="F35" s="91">
        <v>3.2250000000000001</v>
      </c>
      <c r="G35" s="91"/>
      <c r="H35" s="51" t="s">
        <v>66</v>
      </c>
      <c r="I35" s="109" t="s">
        <v>901</v>
      </c>
      <c r="J35" s="51" t="s">
        <v>67</v>
      </c>
      <c r="M35" s="137"/>
    </row>
    <row r="36" spans="1:15" x14ac:dyDescent="0.25">
      <c r="A36" s="53"/>
      <c r="B36" s="179" t="s">
        <v>74</v>
      </c>
      <c r="C36" s="180"/>
      <c r="D36" s="51" t="s">
        <v>40</v>
      </c>
      <c r="E36" s="91"/>
      <c r="F36" s="91">
        <v>3.3809999999999998</v>
      </c>
      <c r="G36" s="91"/>
      <c r="H36" s="51" t="s">
        <v>66</v>
      </c>
      <c r="I36" s="109" t="s">
        <v>905</v>
      </c>
      <c r="J36" s="51" t="s">
        <v>67</v>
      </c>
      <c r="M36" s="137"/>
    </row>
    <row r="37" spans="1:15" x14ac:dyDescent="0.25">
      <c r="A37" s="53"/>
      <c r="B37" s="179" t="s">
        <v>75</v>
      </c>
      <c r="C37" s="180"/>
      <c r="D37" s="51" t="s">
        <v>40</v>
      </c>
      <c r="E37" s="91"/>
      <c r="F37" s="91">
        <v>3.0350000000000001</v>
      </c>
      <c r="G37" s="91"/>
      <c r="H37" s="51" t="s">
        <v>66</v>
      </c>
      <c r="I37" s="109" t="s">
        <v>906</v>
      </c>
      <c r="J37" s="51" t="s">
        <v>67</v>
      </c>
      <c r="M37" s="137"/>
    </row>
    <row r="38" spans="1:15" x14ac:dyDescent="0.25">
      <c r="A38" s="53"/>
      <c r="B38" s="179" t="s">
        <v>76</v>
      </c>
      <c r="C38" s="180"/>
      <c r="D38" s="51" t="s">
        <v>40</v>
      </c>
      <c r="E38" s="91"/>
      <c r="F38" s="91">
        <v>3.4319999999999999</v>
      </c>
      <c r="G38" s="91"/>
      <c r="H38" s="51" t="s">
        <v>66</v>
      </c>
      <c r="I38" s="109" t="s">
        <v>907</v>
      </c>
      <c r="J38" s="51" t="s">
        <v>67</v>
      </c>
      <c r="M38" s="137"/>
    </row>
    <row r="39" spans="1:15" x14ac:dyDescent="0.25">
      <c r="A39" s="53"/>
      <c r="B39" s="179" t="s">
        <v>77</v>
      </c>
      <c r="C39" s="180"/>
      <c r="D39" s="51" t="s">
        <v>40</v>
      </c>
      <c r="E39" s="91"/>
      <c r="F39" s="91">
        <v>3.1520000000000001</v>
      </c>
      <c r="G39" s="91"/>
      <c r="H39" s="51" t="s">
        <v>66</v>
      </c>
      <c r="I39" s="109" t="s">
        <v>908</v>
      </c>
      <c r="J39" s="51" t="s">
        <v>67</v>
      </c>
      <c r="M39" s="137"/>
    </row>
    <row r="40" spans="1:15" x14ac:dyDescent="0.25">
      <c r="A40" s="53"/>
      <c r="B40" s="179" t="s">
        <v>78</v>
      </c>
      <c r="C40" s="180"/>
      <c r="D40" s="51" t="s">
        <v>40</v>
      </c>
      <c r="E40" s="91"/>
      <c r="F40" s="91">
        <v>2.911</v>
      </c>
      <c r="G40" s="91"/>
      <c r="H40" s="51" t="s">
        <v>66</v>
      </c>
      <c r="I40" s="109" t="s">
        <v>904</v>
      </c>
      <c r="J40" s="51" t="s">
        <v>79</v>
      </c>
      <c r="L40" s="123">
        <f>64.4*45.2/1000</f>
        <v>2.9108800000000006</v>
      </c>
      <c r="M40" s="137"/>
    </row>
    <row r="41" spans="1:15" x14ac:dyDescent="0.25">
      <c r="A41" s="53"/>
      <c r="B41" s="179" t="s">
        <v>80</v>
      </c>
      <c r="C41" s="180"/>
      <c r="D41" s="51" t="s">
        <v>40</v>
      </c>
      <c r="E41" s="91"/>
      <c r="F41" s="91">
        <v>2.7930000000000001</v>
      </c>
      <c r="G41" s="91"/>
      <c r="H41" s="51" t="s">
        <v>66</v>
      </c>
      <c r="I41" s="109" t="s">
        <v>904</v>
      </c>
      <c r="J41" s="51" t="s">
        <v>79</v>
      </c>
      <c r="L41" s="96"/>
      <c r="M41" s="137"/>
    </row>
    <row r="42" spans="1:15" x14ac:dyDescent="0.25">
      <c r="A42" s="53"/>
      <c r="B42" s="179" t="s">
        <v>81</v>
      </c>
      <c r="C42" s="180"/>
      <c r="D42" s="51" t="s">
        <v>40</v>
      </c>
      <c r="E42" s="91"/>
      <c r="F42" s="91">
        <v>2.9470000000000001</v>
      </c>
      <c r="G42" s="91"/>
      <c r="H42" s="51" t="s">
        <v>66</v>
      </c>
      <c r="I42" s="109" t="s">
        <v>909</v>
      </c>
      <c r="J42" s="51" t="s">
        <v>67</v>
      </c>
      <c r="M42" s="137"/>
    </row>
    <row r="43" spans="1:15" x14ac:dyDescent="0.25">
      <c r="A43" s="53"/>
      <c r="B43" s="179" t="s">
        <v>82</v>
      </c>
      <c r="C43" s="180"/>
      <c r="D43" s="51" t="s">
        <v>40</v>
      </c>
      <c r="E43" s="91"/>
      <c r="F43" s="91">
        <v>2.88</v>
      </c>
      <c r="G43" s="91"/>
      <c r="H43" s="51" t="s">
        <v>66</v>
      </c>
      <c r="I43" s="109" t="s">
        <v>910</v>
      </c>
      <c r="J43" s="51" t="s">
        <v>67</v>
      </c>
      <c r="M43" s="137"/>
    </row>
    <row r="44" spans="1:15" x14ac:dyDescent="0.25">
      <c r="A44" s="53"/>
      <c r="B44" s="179" t="s">
        <v>83</v>
      </c>
      <c r="C44" s="180"/>
      <c r="D44" s="51" t="s">
        <v>40</v>
      </c>
      <c r="E44" s="91"/>
      <c r="F44" s="91">
        <v>2.6880000000000002</v>
      </c>
      <c r="G44" s="91"/>
      <c r="H44" s="51" t="s">
        <v>66</v>
      </c>
      <c r="I44" s="109" t="s">
        <v>911</v>
      </c>
      <c r="J44" s="51" t="s">
        <v>67</v>
      </c>
      <c r="M44" s="137"/>
    </row>
    <row r="45" spans="1:15" x14ac:dyDescent="0.25">
      <c r="A45" s="53"/>
      <c r="B45" s="179" t="s">
        <v>84</v>
      </c>
      <c r="C45" s="180"/>
      <c r="D45" s="51" t="s">
        <v>40</v>
      </c>
      <c r="E45" s="91"/>
      <c r="F45" s="91">
        <v>2.7280000000000002</v>
      </c>
      <c r="G45" s="91"/>
      <c r="H45" s="51" t="s">
        <v>66</v>
      </c>
      <c r="I45" s="109" t="s">
        <v>911</v>
      </c>
      <c r="J45" s="51" t="s">
        <v>67</v>
      </c>
      <c r="M45" s="137"/>
    </row>
    <row r="46" spans="1:15" x14ac:dyDescent="0.25">
      <c r="A46" s="53"/>
      <c r="B46" s="179" t="s">
        <v>85</v>
      </c>
      <c r="C46" s="180"/>
      <c r="D46" s="51" t="s">
        <v>40</v>
      </c>
      <c r="E46" s="91"/>
      <c r="F46" s="91">
        <v>2.5680000000000001</v>
      </c>
      <c r="G46" s="91"/>
      <c r="H46" s="51" t="s">
        <v>66</v>
      </c>
      <c r="I46" s="109" t="s">
        <v>911</v>
      </c>
      <c r="J46" s="51" t="s">
        <v>67</v>
      </c>
      <c r="M46" s="137"/>
    </row>
    <row r="47" spans="1:15" x14ac:dyDescent="0.25">
      <c r="A47" s="53"/>
      <c r="B47" s="179" t="s">
        <v>86</v>
      </c>
      <c r="C47" s="180"/>
      <c r="D47" s="51" t="s">
        <v>40</v>
      </c>
      <c r="E47" s="91"/>
      <c r="F47" s="111">
        <v>2.2989999999999999</v>
      </c>
      <c r="G47" s="91"/>
      <c r="H47" s="51" t="s">
        <v>66</v>
      </c>
      <c r="I47" s="109" t="s">
        <v>912</v>
      </c>
      <c r="J47" s="108" t="s">
        <v>87</v>
      </c>
      <c r="L47" s="96"/>
      <c r="M47" s="138"/>
      <c r="O47" s="96"/>
    </row>
    <row r="48" spans="1:15" x14ac:dyDescent="0.25">
      <c r="A48" s="53"/>
      <c r="B48" s="188" t="s">
        <v>88</v>
      </c>
      <c r="C48" s="189"/>
      <c r="D48" s="51" t="s">
        <v>40</v>
      </c>
      <c r="E48" s="91"/>
      <c r="F48" s="91">
        <v>1.8160000000000001</v>
      </c>
      <c r="G48" s="91"/>
      <c r="H48" s="51" t="s">
        <v>66</v>
      </c>
      <c r="I48" s="109" t="s">
        <v>913</v>
      </c>
      <c r="J48" s="51" t="s">
        <v>67</v>
      </c>
      <c r="M48" s="134"/>
    </row>
    <row r="49" spans="1:13" x14ac:dyDescent="0.25">
      <c r="A49" s="53"/>
      <c r="B49" s="179" t="s">
        <v>89</v>
      </c>
      <c r="C49" s="180"/>
      <c r="D49" s="51" t="s">
        <v>40</v>
      </c>
      <c r="E49" s="91"/>
      <c r="F49" s="91">
        <v>2.02</v>
      </c>
      <c r="G49" s="91"/>
      <c r="H49" s="51" t="s">
        <v>66</v>
      </c>
      <c r="I49" s="109" t="s">
        <v>914</v>
      </c>
      <c r="J49" s="51" t="s">
        <v>67</v>
      </c>
      <c r="M49" s="137"/>
    </row>
    <row r="50" spans="1:13" x14ac:dyDescent="0.25">
      <c r="A50" s="53"/>
      <c r="B50" s="188" t="s">
        <v>90</v>
      </c>
      <c r="C50" s="189"/>
      <c r="D50" s="51" t="s">
        <v>40</v>
      </c>
      <c r="E50" s="91"/>
      <c r="F50" s="91">
        <v>0.95199999999999996</v>
      </c>
      <c r="G50" s="91"/>
      <c r="H50" s="51" t="s">
        <v>66</v>
      </c>
      <c r="I50" s="109" t="s">
        <v>915</v>
      </c>
      <c r="J50" s="51" t="s">
        <v>67</v>
      </c>
      <c r="M50" s="134"/>
    </row>
    <row r="51" spans="1:13" x14ac:dyDescent="0.25">
      <c r="A51" s="53"/>
      <c r="B51" s="179" t="s">
        <v>91</v>
      </c>
      <c r="C51" s="180"/>
      <c r="D51" s="51" t="s">
        <v>40</v>
      </c>
      <c r="E51" s="91"/>
      <c r="F51" s="91">
        <v>1.0349999999999999</v>
      </c>
      <c r="G51" s="91"/>
      <c r="H51" s="51" t="s">
        <v>66</v>
      </c>
      <c r="I51" s="109" t="s">
        <v>916</v>
      </c>
      <c r="J51" s="51" t="s">
        <v>67</v>
      </c>
      <c r="M51" s="137"/>
    </row>
    <row r="52" spans="1:13" ht="25.5" customHeight="1" x14ac:dyDescent="0.25">
      <c r="A52" s="53"/>
      <c r="B52" s="190" t="s">
        <v>92</v>
      </c>
      <c r="C52" s="191"/>
      <c r="D52" s="51" t="s">
        <v>40</v>
      </c>
      <c r="E52" s="91"/>
      <c r="F52" s="91">
        <v>2.0179999999999998</v>
      </c>
      <c r="G52" s="91"/>
      <c r="H52" s="51" t="s">
        <v>66</v>
      </c>
      <c r="I52" s="109" t="s">
        <v>917</v>
      </c>
      <c r="J52" s="51" t="s">
        <v>67</v>
      </c>
      <c r="M52" s="134"/>
    </row>
    <row r="53" spans="1:13" ht="103.5" x14ac:dyDescent="0.25">
      <c r="A53" s="53"/>
      <c r="B53" s="179" t="s">
        <v>93</v>
      </c>
      <c r="C53" s="180"/>
      <c r="D53" s="51" t="s">
        <v>94</v>
      </c>
      <c r="E53" s="111">
        <f>G53+F53</f>
        <v>2.1339999999999999</v>
      </c>
      <c r="F53" s="111">
        <v>1.7789999999999999</v>
      </c>
      <c r="G53" s="111">
        <v>0.35499999999999998</v>
      </c>
      <c r="H53" s="51" t="s">
        <v>95</v>
      </c>
      <c r="I53" s="109" t="s">
        <v>96</v>
      </c>
      <c r="J53" s="108" t="s">
        <v>87</v>
      </c>
      <c r="L53" s="96"/>
      <c r="M53" s="137"/>
    </row>
    <row r="54" spans="1:13" ht="115" x14ac:dyDescent="0.25">
      <c r="A54" s="53"/>
      <c r="B54" s="176" t="s">
        <v>93</v>
      </c>
      <c r="C54" s="177"/>
      <c r="D54" s="51" t="s">
        <v>97</v>
      </c>
      <c r="E54" s="111">
        <f>F54+G54</f>
        <v>67.28</v>
      </c>
      <c r="F54" s="111">
        <v>56.2</v>
      </c>
      <c r="G54" s="111">
        <v>11.08</v>
      </c>
      <c r="H54" s="51" t="s">
        <v>98</v>
      </c>
      <c r="I54" s="118" t="s">
        <v>99</v>
      </c>
      <c r="J54" s="108" t="s">
        <v>87</v>
      </c>
      <c r="L54" s="96"/>
    </row>
    <row r="55" spans="1:13" x14ac:dyDescent="0.25">
      <c r="A55" s="53"/>
      <c r="B55" s="179" t="s">
        <v>100</v>
      </c>
      <c r="C55" s="180"/>
      <c r="D55" s="51" t="s">
        <v>12</v>
      </c>
      <c r="E55" s="91">
        <v>1.7250000000000001</v>
      </c>
      <c r="F55" s="91">
        <v>1.53</v>
      </c>
      <c r="G55" s="91">
        <v>0.19500000000000001</v>
      </c>
      <c r="H55" s="51" t="s">
        <v>101</v>
      </c>
      <c r="I55" s="52"/>
      <c r="J55" s="51" t="s">
        <v>67</v>
      </c>
    </row>
    <row r="56" spans="1:13" ht="46" x14ac:dyDescent="0.25">
      <c r="A56" s="53"/>
      <c r="B56" s="179" t="s">
        <v>102</v>
      </c>
      <c r="C56" s="180"/>
      <c r="D56" s="51" t="s">
        <v>94</v>
      </c>
      <c r="E56" s="91">
        <v>0.39800000000000002</v>
      </c>
      <c r="F56" s="91">
        <v>0</v>
      </c>
      <c r="G56" s="91">
        <v>0.39800000000000002</v>
      </c>
      <c r="H56" s="51" t="s">
        <v>103</v>
      </c>
      <c r="I56" s="109" t="s">
        <v>920</v>
      </c>
      <c r="J56" s="51" t="s">
        <v>922</v>
      </c>
    </row>
    <row r="57" spans="1:13" ht="46" x14ac:dyDescent="0.25">
      <c r="A57" s="53"/>
      <c r="B57" s="179" t="s">
        <v>105</v>
      </c>
      <c r="C57" s="180"/>
      <c r="D57" s="51" t="s">
        <v>94</v>
      </c>
      <c r="E57" s="91">
        <v>1.0389999999999999</v>
      </c>
      <c r="F57" s="91">
        <v>0</v>
      </c>
      <c r="G57" s="91">
        <v>1.0389999999999999</v>
      </c>
      <c r="H57" s="51" t="s">
        <v>106</v>
      </c>
      <c r="I57" s="109" t="s">
        <v>920</v>
      </c>
      <c r="J57" s="51" t="s">
        <v>922</v>
      </c>
    </row>
    <row r="58" spans="1:13" ht="46" x14ac:dyDescent="0.25">
      <c r="A58" s="53"/>
      <c r="B58" s="176" t="s">
        <v>108</v>
      </c>
      <c r="C58" s="177"/>
      <c r="D58" s="51" t="s">
        <v>94</v>
      </c>
      <c r="E58" s="91">
        <v>0.46100000000000002</v>
      </c>
      <c r="F58" s="91">
        <v>0</v>
      </c>
      <c r="G58" s="91">
        <v>0.46100000000000002</v>
      </c>
      <c r="H58" s="51" t="s">
        <v>106</v>
      </c>
      <c r="I58" s="109" t="s">
        <v>920</v>
      </c>
      <c r="J58" s="51" t="s">
        <v>922</v>
      </c>
    </row>
    <row r="59" spans="1:13" ht="46" x14ac:dyDescent="0.25">
      <c r="A59" s="53"/>
      <c r="B59" s="179" t="s">
        <v>109</v>
      </c>
      <c r="C59" s="180"/>
      <c r="D59" s="51" t="s">
        <v>94</v>
      </c>
      <c r="E59" s="91">
        <v>0.85899999999999999</v>
      </c>
      <c r="F59" s="91">
        <v>0</v>
      </c>
      <c r="G59" s="91">
        <v>0.85899999999999999</v>
      </c>
      <c r="H59" s="51" t="s">
        <v>106</v>
      </c>
      <c r="I59" s="109" t="s">
        <v>920</v>
      </c>
      <c r="J59" s="51" t="s">
        <v>922</v>
      </c>
    </row>
    <row r="60" spans="1:13" ht="69" x14ac:dyDescent="0.25">
      <c r="A60" s="53"/>
      <c r="B60" s="179" t="s">
        <v>110</v>
      </c>
      <c r="C60" s="180"/>
      <c r="D60" s="51" t="s">
        <v>94</v>
      </c>
      <c r="E60" s="91">
        <v>0.72299999999999998</v>
      </c>
      <c r="F60" s="91">
        <v>0</v>
      </c>
      <c r="G60" s="91">
        <v>0.72299999999999998</v>
      </c>
      <c r="H60" s="51" t="s">
        <v>106</v>
      </c>
      <c r="I60" s="52" t="s">
        <v>921</v>
      </c>
      <c r="J60" s="51" t="s">
        <v>107</v>
      </c>
    </row>
    <row r="61" spans="1:13" ht="138" x14ac:dyDescent="0.25">
      <c r="A61" s="53" t="s">
        <v>112</v>
      </c>
      <c r="B61" s="179" t="s">
        <v>113</v>
      </c>
      <c r="C61" s="180"/>
      <c r="D61" s="51" t="s">
        <v>114</v>
      </c>
      <c r="E61" s="91">
        <v>6.2E-2</v>
      </c>
      <c r="F61" s="91">
        <v>8.9999999999999993E-3</v>
      </c>
      <c r="G61" s="91">
        <v>5.2999999999999999E-2</v>
      </c>
      <c r="H61" s="51" t="s">
        <v>115</v>
      </c>
      <c r="I61" s="52" t="s">
        <v>116</v>
      </c>
      <c r="J61" s="51" t="s">
        <v>117</v>
      </c>
    </row>
    <row r="62" spans="1:13" ht="92" x14ac:dyDescent="0.25">
      <c r="A62" s="53"/>
      <c r="B62" s="179" t="s">
        <v>118</v>
      </c>
      <c r="C62" s="180"/>
      <c r="D62" s="51" t="s">
        <v>114</v>
      </c>
      <c r="E62" s="91">
        <v>5.3999999999999999E-2</v>
      </c>
      <c r="F62" s="91">
        <v>8.9999999999999993E-3</v>
      </c>
      <c r="G62" s="91">
        <v>4.4999999999999998E-2</v>
      </c>
      <c r="H62" s="51" t="s">
        <v>115</v>
      </c>
      <c r="I62" s="52" t="s">
        <v>119</v>
      </c>
      <c r="J62" s="51" t="s">
        <v>117</v>
      </c>
    </row>
    <row r="63" spans="1:13" ht="103.5" x14ac:dyDescent="0.25">
      <c r="A63" s="53"/>
      <c r="B63" s="179" t="s">
        <v>120</v>
      </c>
      <c r="C63" s="180"/>
      <c r="D63" s="51" t="s">
        <v>114</v>
      </c>
      <c r="E63" s="91">
        <v>3.5000000000000003E-2</v>
      </c>
      <c r="F63" s="91">
        <v>6.0000000000000001E-3</v>
      </c>
      <c r="G63" s="91">
        <v>2.9000000000000001E-2</v>
      </c>
      <c r="H63" s="51" t="s">
        <v>115</v>
      </c>
      <c r="I63" s="52" t="s">
        <v>121</v>
      </c>
      <c r="J63" s="51" t="s">
        <v>117</v>
      </c>
    </row>
    <row r="64" spans="1:13" ht="103.5" x14ac:dyDescent="0.25">
      <c r="A64" s="53"/>
      <c r="B64" s="179" t="s">
        <v>122</v>
      </c>
      <c r="C64" s="180"/>
      <c r="D64" s="51" t="s">
        <v>114</v>
      </c>
      <c r="E64" s="91">
        <v>0.55600000000000005</v>
      </c>
      <c r="F64" s="91">
        <v>6.0000000000000001E-3</v>
      </c>
      <c r="G64" s="91">
        <v>0.55000000000000004</v>
      </c>
      <c r="H64" s="51" t="s">
        <v>115</v>
      </c>
      <c r="I64" s="52" t="s">
        <v>123</v>
      </c>
      <c r="J64" s="51" t="s">
        <v>117</v>
      </c>
    </row>
    <row r="65" spans="1:15" ht="92" x14ac:dyDescent="0.25">
      <c r="A65" s="53"/>
      <c r="B65" s="179" t="s">
        <v>124</v>
      </c>
      <c r="C65" s="180"/>
      <c r="D65" s="51" t="s">
        <v>114</v>
      </c>
      <c r="E65" s="91">
        <v>7.6999999999999999E-2</v>
      </c>
      <c r="F65" s="91">
        <v>8.9999999999999993E-3</v>
      </c>
      <c r="G65" s="91">
        <v>6.8000000000000005E-2</v>
      </c>
      <c r="H65" s="51" t="s">
        <v>115</v>
      </c>
      <c r="I65" s="52" t="s">
        <v>125</v>
      </c>
      <c r="J65" s="51" t="s">
        <v>117</v>
      </c>
    </row>
    <row r="66" spans="1:15" x14ac:dyDescent="0.25">
      <c r="A66" s="181" t="s">
        <v>126</v>
      </c>
      <c r="B66" s="181"/>
      <c r="C66" s="181"/>
      <c r="D66" s="181"/>
      <c r="E66" s="181"/>
      <c r="F66" s="181"/>
      <c r="G66" s="181"/>
      <c r="H66" s="181"/>
      <c r="I66" s="181"/>
      <c r="J66" s="181"/>
      <c r="M66" s="135"/>
    </row>
    <row r="67" spans="1:15" ht="103.5" x14ac:dyDescent="0.25">
      <c r="A67" s="53"/>
      <c r="B67" s="92" t="s">
        <v>127</v>
      </c>
      <c r="C67" s="93"/>
      <c r="D67" s="51"/>
      <c r="E67" s="51" t="s">
        <v>128</v>
      </c>
      <c r="F67" s="51" t="s">
        <v>129</v>
      </c>
      <c r="G67" s="117">
        <v>5.8000000000000003E-2</v>
      </c>
      <c r="H67" s="109" t="s">
        <v>130</v>
      </c>
      <c r="I67" s="52" t="s">
        <v>131</v>
      </c>
      <c r="J67" s="108" t="s">
        <v>87</v>
      </c>
      <c r="O67" s="28"/>
    </row>
    <row r="68" spans="1:15" ht="57.5" x14ac:dyDescent="0.25">
      <c r="A68" s="53"/>
      <c r="B68" s="92" t="s">
        <v>132</v>
      </c>
      <c r="C68" s="93"/>
      <c r="D68" s="51" t="s">
        <v>133</v>
      </c>
      <c r="E68" s="117">
        <f>F68+G68</f>
        <v>0.53600000000000003</v>
      </c>
      <c r="F68" s="117">
        <v>0.44800000000000001</v>
      </c>
      <c r="G68" s="117">
        <v>8.7999999999999995E-2</v>
      </c>
      <c r="H68" s="109" t="s">
        <v>130</v>
      </c>
      <c r="I68" s="109" t="s">
        <v>134</v>
      </c>
      <c r="J68" s="108" t="s">
        <v>87</v>
      </c>
      <c r="M68" s="134"/>
    </row>
    <row r="69" spans="1:15" ht="80.5" x14ac:dyDescent="0.25">
      <c r="A69" s="53"/>
      <c r="B69" s="92" t="s">
        <v>135</v>
      </c>
      <c r="C69" s="93"/>
      <c r="D69" s="51" t="s">
        <v>133</v>
      </c>
      <c r="E69" s="117">
        <f>F69+G69</f>
        <v>0.32800000000000001</v>
      </c>
      <c r="F69" s="117">
        <v>0.27</v>
      </c>
      <c r="G69" s="117">
        <v>5.8000000000000003E-2</v>
      </c>
      <c r="H69" s="109" t="s">
        <v>130</v>
      </c>
      <c r="I69" s="109" t="s">
        <v>136</v>
      </c>
      <c r="J69" s="108" t="s">
        <v>87</v>
      </c>
      <c r="M69" s="134"/>
    </row>
    <row r="70" spans="1:15" ht="46" x14ac:dyDescent="0.25">
      <c r="A70" s="53"/>
      <c r="B70" s="92" t="s">
        <v>137</v>
      </c>
      <c r="C70" s="93"/>
      <c r="D70" s="51" t="s">
        <v>133</v>
      </c>
      <c r="E70" s="51">
        <v>0</v>
      </c>
      <c r="F70" s="51">
        <v>0</v>
      </c>
      <c r="G70" s="51">
        <v>0</v>
      </c>
      <c r="H70" s="109" t="s">
        <v>130</v>
      </c>
      <c r="I70" s="109" t="s">
        <v>138</v>
      </c>
      <c r="J70" s="108" t="s">
        <v>87</v>
      </c>
    </row>
    <row r="71" spans="1:15" ht="46" x14ac:dyDescent="0.25">
      <c r="A71" s="53"/>
      <c r="B71" s="92" t="s">
        <v>139</v>
      </c>
      <c r="C71" s="93"/>
      <c r="D71" s="51" t="s">
        <v>133</v>
      </c>
      <c r="E71" s="51">
        <v>0</v>
      </c>
      <c r="F71" s="51">
        <v>0</v>
      </c>
      <c r="G71" s="51">
        <v>0</v>
      </c>
      <c r="H71" s="109" t="s">
        <v>130</v>
      </c>
      <c r="I71" s="109" t="s">
        <v>140</v>
      </c>
      <c r="J71" s="108" t="s">
        <v>87</v>
      </c>
    </row>
    <row r="72" spans="1:15" ht="46" x14ac:dyDescent="0.25">
      <c r="A72" s="53"/>
      <c r="B72" s="92" t="s">
        <v>141</v>
      </c>
      <c r="C72" s="93"/>
      <c r="D72" s="51" t="s">
        <v>133</v>
      </c>
      <c r="E72" s="51">
        <v>0</v>
      </c>
      <c r="F72" s="51">
        <v>0</v>
      </c>
      <c r="G72" s="51">
        <v>0</v>
      </c>
      <c r="H72" s="109" t="s">
        <v>130</v>
      </c>
      <c r="I72" s="109" t="s">
        <v>142</v>
      </c>
      <c r="J72" s="108" t="s">
        <v>87</v>
      </c>
    </row>
    <row r="73" spans="1:15" ht="103.5" x14ac:dyDescent="0.25">
      <c r="A73" s="53"/>
      <c r="B73" s="92" t="s">
        <v>143</v>
      </c>
      <c r="C73" s="93"/>
      <c r="D73" s="51" t="s">
        <v>133</v>
      </c>
      <c r="E73" s="108">
        <f>F73+G73</f>
        <v>7.0999999999999994E-2</v>
      </c>
      <c r="F73" s="51">
        <v>0</v>
      </c>
      <c r="G73" s="108">
        <v>7.0999999999999994E-2</v>
      </c>
      <c r="H73" s="109" t="s">
        <v>130</v>
      </c>
      <c r="I73" s="109" t="s">
        <v>144</v>
      </c>
      <c r="J73" s="108" t="s">
        <v>87</v>
      </c>
    </row>
    <row r="74" spans="1:15" x14ac:dyDescent="0.25">
      <c r="A74" s="181" t="s">
        <v>145</v>
      </c>
      <c r="B74" s="181"/>
      <c r="C74" s="181"/>
      <c r="D74" s="181"/>
      <c r="E74" s="181"/>
      <c r="F74" s="181"/>
      <c r="G74" s="181"/>
      <c r="H74" s="181"/>
      <c r="I74" s="181"/>
      <c r="J74" s="181"/>
    </row>
    <row r="75" spans="1:15" ht="92.25" customHeight="1" x14ac:dyDescent="0.25">
      <c r="A75" s="53"/>
      <c r="B75" s="176" t="s">
        <v>146</v>
      </c>
      <c r="C75" s="177"/>
      <c r="D75" s="51" t="s">
        <v>97</v>
      </c>
      <c r="E75" s="132">
        <f>SUM(F75:G75)</f>
        <v>25.05</v>
      </c>
      <c r="F75" s="133">
        <v>21.61</v>
      </c>
      <c r="G75" s="51">
        <v>3.44</v>
      </c>
      <c r="H75" s="109" t="s">
        <v>147</v>
      </c>
      <c r="I75" s="118" t="s">
        <v>148</v>
      </c>
      <c r="J75" s="108" t="s">
        <v>87</v>
      </c>
    </row>
    <row r="76" spans="1:15" ht="34.5" x14ac:dyDescent="0.25">
      <c r="A76" s="53"/>
      <c r="B76" s="176" t="s">
        <v>149</v>
      </c>
      <c r="C76" s="177"/>
      <c r="D76" s="51" t="s">
        <v>97</v>
      </c>
      <c r="E76" s="51">
        <v>8.8000000000000007</v>
      </c>
      <c r="F76" s="51">
        <v>7.9</v>
      </c>
      <c r="G76" s="51">
        <v>0.9</v>
      </c>
      <c r="H76" s="52" t="s">
        <v>150</v>
      </c>
      <c r="I76" s="52" t="s">
        <v>151</v>
      </c>
      <c r="J76" s="51" t="s">
        <v>152</v>
      </c>
    </row>
    <row r="77" spans="1:15" x14ac:dyDescent="0.25">
      <c r="A77" s="94" t="s">
        <v>153</v>
      </c>
      <c r="B77" s="94"/>
      <c r="C77" s="94"/>
      <c r="D77" s="94"/>
      <c r="E77" s="94"/>
      <c r="F77" s="94"/>
      <c r="G77" s="94"/>
      <c r="H77" s="94"/>
      <c r="I77" s="94"/>
      <c r="J77" s="94"/>
    </row>
    <row r="78" spans="1:15" ht="75" customHeight="1" x14ac:dyDescent="0.25">
      <c r="A78" s="51" t="s">
        <v>154</v>
      </c>
      <c r="B78" s="52" t="s">
        <v>155</v>
      </c>
      <c r="C78" s="52" t="s">
        <v>156</v>
      </c>
      <c r="D78" s="52" t="s">
        <v>157</v>
      </c>
      <c r="E78" s="91">
        <v>0.193</v>
      </c>
      <c r="F78" s="91">
        <v>0.14499999999999999</v>
      </c>
      <c r="G78" s="91">
        <v>4.9000000000000002E-2</v>
      </c>
      <c r="H78" s="51" t="s">
        <v>158</v>
      </c>
      <c r="I78" s="109" t="s">
        <v>159</v>
      </c>
      <c r="J78" s="51" t="s">
        <v>79</v>
      </c>
      <c r="M78" s="135"/>
    </row>
    <row r="79" spans="1:15" ht="86.25" customHeight="1" x14ac:dyDescent="0.25">
      <c r="A79" s="51"/>
      <c r="B79" s="52" t="s">
        <v>10</v>
      </c>
      <c r="C79" s="52" t="s">
        <v>160</v>
      </c>
      <c r="D79" s="52" t="s">
        <v>157</v>
      </c>
      <c r="E79" s="91">
        <v>0.17399999999999999</v>
      </c>
      <c r="F79" s="91">
        <v>0.13400000000000001</v>
      </c>
      <c r="G79" s="91">
        <v>0.04</v>
      </c>
      <c r="H79" s="51" t="s">
        <v>158</v>
      </c>
      <c r="I79" s="109" t="s">
        <v>161</v>
      </c>
      <c r="J79" s="51" t="s">
        <v>79</v>
      </c>
    </row>
    <row r="80" spans="1:15" ht="92" x14ac:dyDescent="0.25">
      <c r="A80" s="51"/>
      <c r="B80" s="52" t="s">
        <v>10</v>
      </c>
      <c r="C80" s="52" t="s">
        <v>162</v>
      </c>
      <c r="D80" s="52" t="s">
        <v>157</v>
      </c>
      <c r="E80" s="91">
        <v>0.20399999999999999</v>
      </c>
      <c r="F80" s="91">
        <v>0.157</v>
      </c>
      <c r="G80" s="91">
        <v>4.7E-2</v>
      </c>
      <c r="H80" s="51" t="s">
        <v>158</v>
      </c>
      <c r="I80" s="109" t="s">
        <v>163</v>
      </c>
      <c r="J80" s="51" t="s">
        <v>79</v>
      </c>
    </row>
    <row r="81" spans="1:10" ht="80.5" x14ac:dyDescent="0.25">
      <c r="A81" s="51"/>
      <c r="B81" s="52" t="s">
        <v>10</v>
      </c>
      <c r="C81" s="52" t="s">
        <v>164</v>
      </c>
      <c r="D81" s="52" t="s">
        <v>157</v>
      </c>
      <c r="E81" s="91">
        <v>0.218</v>
      </c>
      <c r="F81" s="91">
        <v>0.16700000000000001</v>
      </c>
      <c r="G81" s="91">
        <v>0.05</v>
      </c>
      <c r="H81" s="51" t="s">
        <v>158</v>
      </c>
      <c r="I81" s="109" t="s">
        <v>165</v>
      </c>
      <c r="J81" s="51" t="s">
        <v>79</v>
      </c>
    </row>
    <row r="82" spans="1:10" ht="80.5" x14ac:dyDescent="0.25">
      <c r="A82" s="51"/>
      <c r="B82" s="52" t="s">
        <v>10</v>
      </c>
      <c r="C82" s="52" t="s">
        <v>166</v>
      </c>
      <c r="D82" s="52" t="s">
        <v>157</v>
      </c>
      <c r="E82" s="91">
        <v>0.14399999999999999</v>
      </c>
      <c r="F82" s="91">
        <v>0.111</v>
      </c>
      <c r="G82" s="91">
        <v>3.3000000000000002E-2</v>
      </c>
      <c r="H82" s="51" t="s">
        <v>158</v>
      </c>
      <c r="I82" s="109" t="s">
        <v>167</v>
      </c>
      <c r="J82" s="51" t="s">
        <v>79</v>
      </c>
    </row>
    <row r="83" spans="1:10" ht="103.5" x14ac:dyDescent="0.25">
      <c r="A83" s="51"/>
      <c r="B83" s="52" t="s">
        <v>10</v>
      </c>
      <c r="C83" s="52" t="s">
        <v>168</v>
      </c>
      <c r="D83" s="52" t="s">
        <v>157</v>
      </c>
      <c r="E83" s="140">
        <v>0.124</v>
      </c>
      <c r="F83" s="111">
        <v>8.4000000000000005E-2</v>
      </c>
      <c r="G83" s="111">
        <v>0.04</v>
      </c>
      <c r="H83" s="108" t="s">
        <v>169</v>
      </c>
      <c r="I83" s="109" t="s">
        <v>170</v>
      </c>
      <c r="J83" s="108" t="s">
        <v>87</v>
      </c>
    </row>
    <row r="84" spans="1:10" ht="92" x14ac:dyDescent="0.25">
      <c r="A84" s="51"/>
      <c r="B84" s="52" t="s">
        <v>30</v>
      </c>
      <c r="C84" s="52" t="s">
        <v>160</v>
      </c>
      <c r="D84" s="52" t="s">
        <v>157</v>
      </c>
      <c r="E84" s="91">
        <v>0.16600000000000001</v>
      </c>
      <c r="F84" s="91">
        <v>0.126</v>
      </c>
      <c r="G84" s="91">
        <v>0.04</v>
      </c>
      <c r="H84" s="51" t="s">
        <v>158</v>
      </c>
      <c r="I84" s="109" t="s">
        <v>171</v>
      </c>
      <c r="J84" s="51" t="s">
        <v>79</v>
      </c>
    </row>
    <row r="85" spans="1:10" ht="92" x14ac:dyDescent="0.25">
      <c r="A85" s="51"/>
      <c r="B85" s="52" t="s">
        <v>30</v>
      </c>
      <c r="C85" s="52" t="s">
        <v>162</v>
      </c>
      <c r="D85" s="52" t="s">
        <v>157</v>
      </c>
      <c r="E85" s="91">
        <v>0.18</v>
      </c>
      <c r="F85" s="91">
        <v>0.13600000000000001</v>
      </c>
      <c r="G85" s="91">
        <v>4.2999999999999997E-2</v>
      </c>
      <c r="H85" s="51" t="s">
        <v>158</v>
      </c>
      <c r="I85" s="109" t="s">
        <v>172</v>
      </c>
      <c r="J85" s="51" t="s">
        <v>79</v>
      </c>
    </row>
    <row r="86" spans="1:10" ht="92" x14ac:dyDescent="0.25">
      <c r="A86" s="51"/>
      <c r="B86" s="52" t="s">
        <v>30</v>
      </c>
      <c r="C86" s="52" t="s">
        <v>164</v>
      </c>
      <c r="D86" s="52" t="s">
        <v>157</v>
      </c>
      <c r="E86" s="91">
        <v>0.20300000000000001</v>
      </c>
      <c r="F86" s="91">
        <v>0.154</v>
      </c>
      <c r="G86" s="91">
        <v>4.9000000000000002E-2</v>
      </c>
      <c r="H86" s="51" t="s">
        <v>158</v>
      </c>
      <c r="I86" s="109" t="s">
        <v>173</v>
      </c>
      <c r="J86" s="51" t="s">
        <v>79</v>
      </c>
    </row>
    <row r="87" spans="1:10" ht="46" x14ac:dyDescent="0.25">
      <c r="A87" s="51"/>
      <c r="B87" s="52" t="s">
        <v>30</v>
      </c>
      <c r="C87" s="52" t="s">
        <v>166</v>
      </c>
      <c r="D87" s="52" t="s">
        <v>157</v>
      </c>
      <c r="E87" s="91">
        <v>0.15</v>
      </c>
      <c r="F87" s="91">
        <v>0.115</v>
      </c>
      <c r="G87" s="91">
        <v>3.5000000000000003E-2</v>
      </c>
      <c r="H87" s="51" t="s">
        <v>158</v>
      </c>
      <c r="I87" s="109" t="s">
        <v>174</v>
      </c>
      <c r="J87" s="51" t="s">
        <v>79</v>
      </c>
    </row>
    <row r="88" spans="1:10" ht="115" x14ac:dyDescent="0.25">
      <c r="A88" s="51"/>
      <c r="B88" s="52" t="s">
        <v>49</v>
      </c>
      <c r="C88" s="52" t="s">
        <v>160</v>
      </c>
      <c r="D88" s="52" t="s">
        <v>157</v>
      </c>
      <c r="E88" s="91">
        <v>0.14499999999999999</v>
      </c>
      <c r="F88" s="91">
        <v>0.13200000000000001</v>
      </c>
      <c r="G88" s="91">
        <v>1.2999999999999999E-2</v>
      </c>
      <c r="H88" s="51" t="s">
        <v>158</v>
      </c>
      <c r="I88" s="109" t="s">
        <v>175</v>
      </c>
      <c r="J88" s="51" t="s">
        <v>79</v>
      </c>
    </row>
    <row r="89" spans="1:10" ht="92" x14ac:dyDescent="0.25">
      <c r="A89" s="51"/>
      <c r="B89" s="52" t="s">
        <v>49</v>
      </c>
      <c r="C89" s="52" t="s">
        <v>162</v>
      </c>
      <c r="D89" s="52" t="s">
        <v>157</v>
      </c>
      <c r="E89" s="91">
        <v>0.152</v>
      </c>
      <c r="F89" s="91">
        <v>0.13800000000000001</v>
      </c>
      <c r="G89" s="91">
        <v>1.4E-2</v>
      </c>
      <c r="H89" s="51" t="s">
        <v>158</v>
      </c>
      <c r="I89" s="109" t="s">
        <v>176</v>
      </c>
      <c r="J89" s="51" t="s">
        <v>79</v>
      </c>
    </row>
    <row r="90" spans="1:10" ht="80.5" x14ac:dyDescent="0.25">
      <c r="A90" s="51"/>
      <c r="B90" s="52" t="s">
        <v>177</v>
      </c>
      <c r="C90" s="52" t="s">
        <v>160</v>
      </c>
      <c r="D90" s="52" t="s">
        <v>157</v>
      </c>
      <c r="E90" s="91">
        <v>0.129</v>
      </c>
      <c r="F90" s="91">
        <v>0.112</v>
      </c>
      <c r="G90" s="91">
        <v>1.7000000000000001E-2</v>
      </c>
      <c r="H90" s="51" t="s">
        <v>158</v>
      </c>
      <c r="I90" s="109" t="s">
        <v>178</v>
      </c>
      <c r="J90" s="51" t="s">
        <v>79</v>
      </c>
    </row>
    <row r="91" spans="1:10" ht="69" x14ac:dyDescent="0.25">
      <c r="A91" s="51"/>
      <c r="B91" s="52" t="s">
        <v>177</v>
      </c>
      <c r="C91" s="52" t="s">
        <v>162</v>
      </c>
      <c r="D91" s="52" t="s">
        <v>157</v>
      </c>
      <c r="E91" s="91">
        <v>0.13600000000000001</v>
      </c>
      <c r="F91" s="91">
        <v>0.11799999999999999</v>
      </c>
      <c r="G91" s="91">
        <v>1.7999999999999999E-2</v>
      </c>
      <c r="H91" s="51" t="s">
        <v>158</v>
      </c>
      <c r="I91" s="109" t="s">
        <v>179</v>
      </c>
      <c r="J91" s="51" t="s">
        <v>79</v>
      </c>
    </row>
    <row r="92" spans="1:10" ht="80.5" x14ac:dyDescent="0.25">
      <c r="A92" s="51"/>
      <c r="B92" s="52" t="s">
        <v>177</v>
      </c>
      <c r="C92" s="52" t="s">
        <v>164</v>
      </c>
      <c r="D92" s="52" t="s">
        <v>157</v>
      </c>
      <c r="E92" s="91">
        <v>0.17</v>
      </c>
      <c r="F92" s="91">
        <v>0.14699999999999999</v>
      </c>
      <c r="G92" s="91">
        <v>2.3E-2</v>
      </c>
      <c r="H92" s="51" t="s">
        <v>158</v>
      </c>
      <c r="I92" s="109" t="s">
        <v>180</v>
      </c>
      <c r="J92" s="51" t="s">
        <v>79</v>
      </c>
    </row>
    <row r="93" spans="1:10" ht="92" x14ac:dyDescent="0.25">
      <c r="A93" s="51"/>
      <c r="B93" s="52" t="s">
        <v>181</v>
      </c>
      <c r="C93" s="52" t="s">
        <v>182</v>
      </c>
      <c r="D93" s="52" t="s">
        <v>157</v>
      </c>
      <c r="E93" s="91">
        <v>5.3999999999999999E-2</v>
      </c>
      <c r="F93" s="91">
        <v>7.0000000000000001E-3</v>
      </c>
      <c r="G93" s="91">
        <v>4.7E-2</v>
      </c>
      <c r="H93" s="51" t="s">
        <v>158</v>
      </c>
      <c r="I93" s="109" t="s">
        <v>183</v>
      </c>
      <c r="J93" s="51" t="s">
        <v>79</v>
      </c>
    </row>
    <row r="94" spans="1:10" ht="92" x14ac:dyDescent="0.25">
      <c r="A94" s="51"/>
      <c r="B94" s="52" t="s">
        <v>184</v>
      </c>
      <c r="C94" s="52" t="s">
        <v>182</v>
      </c>
      <c r="D94" s="52" t="s">
        <v>157</v>
      </c>
      <c r="E94" s="91">
        <v>9.0999999999999998E-2</v>
      </c>
      <c r="F94" s="91">
        <v>3.7999999999999999E-2</v>
      </c>
      <c r="G94" s="91">
        <v>5.2999999999999999E-2</v>
      </c>
      <c r="H94" s="51" t="s">
        <v>158</v>
      </c>
      <c r="I94" s="109" t="s">
        <v>185</v>
      </c>
      <c r="J94" s="51" t="s">
        <v>79</v>
      </c>
    </row>
    <row r="95" spans="1:10" ht="92" x14ac:dyDescent="0.25">
      <c r="A95" s="51"/>
      <c r="B95" s="52" t="s">
        <v>186</v>
      </c>
      <c r="C95" s="52" t="s">
        <v>182</v>
      </c>
      <c r="D95" s="52" t="s">
        <v>157</v>
      </c>
      <c r="E95" s="91">
        <v>2.7E-2</v>
      </c>
      <c r="F95" s="91">
        <v>2E-3</v>
      </c>
      <c r="G95" s="91">
        <v>2.5000000000000001E-2</v>
      </c>
      <c r="H95" s="51" t="s">
        <v>158</v>
      </c>
      <c r="I95" s="109" t="s">
        <v>187</v>
      </c>
      <c r="J95" s="51" t="s">
        <v>79</v>
      </c>
    </row>
    <row r="96" spans="1:10" ht="92" x14ac:dyDescent="0.25">
      <c r="A96" s="51"/>
      <c r="B96" s="52" t="s">
        <v>188</v>
      </c>
      <c r="C96" s="52" t="s">
        <v>182</v>
      </c>
      <c r="D96" s="52" t="s">
        <v>157</v>
      </c>
      <c r="E96" s="91">
        <v>1.7999999999999999E-2</v>
      </c>
      <c r="F96" s="91">
        <v>2E-3</v>
      </c>
      <c r="G96" s="91">
        <v>1.6E-2</v>
      </c>
      <c r="H96" s="51" t="s">
        <v>158</v>
      </c>
      <c r="I96" s="109" t="s">
        <v>189</v>
      </c>
      <c r="J96" s="51" t="s">
        <v>79</v>
      </c>
    </row>
    <row r="97" spans="1:12" ht="69" x14ac:dyDescent="0.25">
      <c r="A97" s="51"/>
      <c r="B97" s="52" t="s">
        <v>190</v>
      </c>
      <c r="C97" s="52" t="s">
        <v>182</v>
      </c>
      <c r="D97" s="52" t="s">
        <v>157</v>
      </c>
      <c r="E97" s="91">
        <v>0.112</v>
      </c>
      <c r="F97" s="91">
        <v>0</v>
      </c>
      <c r="G97" s="91">
        <v>0.112</v>
      </c>
      <c r="H97" s="51" t="s">
        <v>191</v>
      </c>
      <c r="I97" s="109" t="s">
        <v>192</v>
      </c>
      <c r="J97" s="51" t="s">
        <v>117</v>
      </c>
    </row>
    <row r="98" spans="1:12" ht="69.5" thickBot="1" x14ac:dyDescent="0.3">
      <c r="A98" s="51"/>
      <c r="B98" s="52" t="s">
        <v>53</v>
      </c>
      <c r="C98" s="52" t="s">
        <v>182</v>
      </c>
      <c r="D98" s="52" t="s">
        <v>157</v>
      </c>
      <c r="E98" s="91">
        <v>7.0000000000000001E-3</v>
      </c>
      <c r="F98" s="91">
        <v>0</v>
      </c>
      <c r="G98" s="91">
        <v>7.0000000000000001E-3</v>
      </c>
      <c r="H98" s="51" t="s">
        <v>191</v>
      </c>
      <c r="I98" s="109" t="s">
        <v>192</v>
      </c>
      <c r="J98" s="51" t="s">
        <v>107</v>
      </c>
    </row>
    <row r="99" spans="1:12" ht="115.5" thickBot="1" x14ac:dyDescent="0.3">
      <c r="A99" s="51"/>
      <c r="B99" s="52" t="s">
        <v>193</v>
      </c>
      <c r="C99" s="52" t="s">
        <v>132</v>
      </c>
      <c r="D99" s="52" t="s">
        <v>157</v>
      </c>
      <c r="E99" s="140">
        <v>0.109</v>
      </c>
      <c r="F99" s="141">
        <v>0</v>
      </c>
      <c r="G99" s="140">
        <v>0.109</v>
      </c>
      <c r="H99" s="108" t="s">
        <v>169</v>
      </c>
      <c r="I99" s="120" t="s">
        <v>194</v>
      </c>
      <c r="J99" s="116" t="s">
        <v>87</v>
      </c>
    </row>
    <row r="100" spans="1:12" ht="115.5" thickBot="1" x14ac:dyDescent="0.3">
      <c r="A100" s="51"/>
      <c r="B100" s="52" t="s">
        <v>193</v>
      </c>
      <c r="C100" s="52" t="s">
        <v>195</v>
      </c>
      <c r="D100" s="52" t="s">
        <v>157</v>
      </c>
      <c r="E100" s="140">
        <v>6.7000000000000004E-2</v>
      </c>
      <c r="F100" s="142">
        <v>0</v>
      </c>
      <c r="G100" s="140">
        <v>6.7000000000000004E-2</v>
      </c>
      <c r="H100" s="108" t="s">
        <v>169</v>
      </c>
      <c r="I100" s="119" t="s">
        <v>196</v>
      </c>
      <c r="J100" s="116" t="s">
        <v>87</v>
      </c>
    </row>
    <row r="101" spans="1:12" ht="127" thickBot="1" x14ac:dyDescent="0.3">
      <c r="A101" s="51"/>
      <c r="B101" s="52" t="s">
        <v>193</v>
      </c>
      <c r="C101" s="52" t="s">
        <v>197</v>
      </c>
      <c r="D101" s="52" t="s">
        <v>157</v>
      </c>
      <c r="E101" s="140">
        <v>3.0000000000000001E-3</v>
      </c>
      <c r="F101" s="142">
        <v>0</v>
      </c>
      <c r="G101" s="140">
        <v>3.0000000000000001E-3</v>
      </c>
      <c r="H101" s="108" t="s">
        <v>169</v>
      </c>
      <c r="I101" s="143" t="s">
        <v>198</v>
      </c>
      <c r="J101" s="116" t="s">
        <v>87</v>
      </c>
    </row>
    <row r="102" spans="1:12" ht="23" x14ac:dyDescent="0.25">
      <c r="A102" s="51" t="s">
        <v>199</v>
      </c>
      <c r="B102" s="52" t="s">
        <v>200</v>
      </c>
      <c r="C102" s="52"/>
      <c r="D102" s="52" t="s">
        <v>157</v>
      </c>
      <c r="E102" s="91">
        <v>0.14580000000000001</v>
      </c>
      <c r="F102" s="91">
        <v>0.1125</v>
      </c>
      <c r="G102" s="91">
        <v>3.3300000000000003E-2</v>
      </c>
      <c r="H102" s="51" t="s">
        <v>201</v>
      </c>
      <c r="I102" s="109" t="s">
        <v>202</v>
      </c>
      <c r="J102" s="51" t="s">
        <v>15</v>
      </c>
    </row>
    <row r="103" spans="1:12" ht="34.5" x14ac:dyDescent="0.25">
      <c r="A103" s="108" t="s">
        <v>897</v>
      </c>
      <c r="B103" s="109" t="s">
        <v>182</v>
      </c>
      <c r="C103" s="109"/>
      <c r="D103" s="109" t="s">
        <v>157</v>
      </c>
      <c r="E103" s="111">
        <v>0.08</v>
      </c>
      <c r="F103" s="111">
        <v>6.4000000000000001E-2</v>
      </c>
      <c r="G103" s="111">
        <v>1.6E-2</v>
      </c>
      <c r="H103" s="108" t="s">
        <v>201</v>
      </c>
      <c r="I103" s="109" t="s">
        <v>898</v>
      </c>
      <c r="J103" s="116" t="s">
        <v>87</v>
      </c>
      <c r="K103"/>
      <c r="L103"/>
    </row>
    <row r="104" spans="1:12" ht="34.5" x14ac:dyDescent="0.25">
      <c r="A104" s="51" t="s">
        <v>203</v>
      </c>
      <c r="B104" s="52" t="s">
        <v>193</v>
      </c>
      <c r="C104" s="52" t="s">
        <v>195</v>
      </c>
      <c r="D104" s="52" t="s">
        <v>157</v>
      </c>
      <c r="E104" s="91">
        <v>3.0999999999999999E-3</v>
      </c>
      <c r="F104" s="91">
        <v>0</v>
      </c>
      <c r="G104" s="91">
        <v>3.0999999999999999E-3</v>
      </c>
      <c r="H104" s="51" t="s">
        <v>201</v>
      </c>
      <c r="I104" s="109" t="s">
        <v>204</v>
      </c>
      <c r="J104" s="51" t="s">
        <v>15</v>
      </c>
    </row>
    <row r="105" spans="1:12" ht="23" x14ac:dyDescent="0.25">
      <c r="A105" s="51" t="s">
        <v>205</v>
      </c>
      <c r="B105" s="52" t="s">
        <v>30</v>
      </c>
      <c r="C105" s="52"/>
      <c r="D105" s="52" t="s">
        <v>157</v>
      </c>
      <c r="E105" s="91">
        <v>0.28739999999999999</v>
      </c>
      <c r="F105" s="91">
        <v>0.2177</v>
      </c>
      <c r="G105" s="91">
        <v>6.9599999999999995E-2</v>
      </c>
      <c r="H105" s="51" t="s">
        <v>201</v>
      </c>
      <c r="I105" s="52" t="s">
        <v>206</v>
      </c>
      <c r="J105" s="51" t="s">
        <v>15</v>
      </c>
    </row>
    <row r="106" spans="1:12" ht="34.5" x14ac:dyDescent="0.25">
      <c r="A106" s="51"/>
      <c r="B106" s="52" t="s">
        <v>207</v>
      </c>
      <c r="C106" s="52"/>
      <c r="D106" s="52" t="s">
        <v>208</v>
      </c>
      <c r="E106" s="91">
        <v>0.1197</v>
      </c>
      <c r="F106" s="91">
        <v>9.0700000000000003E-2</v>
      </c>
      <c r="G106" s="91">
        <v>2.9000000000000001E-2</v>
      </c>
      <c r="H106" s="51" t="s">
        <v>209</v>
      </c>
      <c r="I106" s="52" t="s">
        <v>210</v>
      </c>
      <c r="J106" s="51" t="s">
        <v>15</v>
      </c>
    </row>
    <row r="107" spans="1:12" ht="34.5" x14ac:dyDescent="0.25">
      <c r="A107" s="51"/>
      <c r="B107" s="52" t="s">
        <v>193</v>
      </c>
      <c r="C107" s="52" t="s">
        <v>195</v>
      </c>
      <c r="D107" s="52" t="s">
        <v>157</v>
      </c>
      <c r="E107" s="91">
        <v>0.13730000000000001</v>
      </c>
      <c r="F107" s="91">
        <v>0</v>
      </c>
      <c r="G107" s="91">
        <v>0.13730000000000001</v>
      </c>
      <c r="H107" s="51" t="s">
        <v>201</v>
      </c>
      <c r="I107" s="109" t="s">
        <v>211</v>
      </c>
      <c r="J107" s="51" t="s">
        <v>15</v>
      </c>
    </row>
    <row r="108" spans="1:12" ht="23" x14ac:dyDescent="0.25">
      <c r="A108" s="51" t="s">
        <v>212</v>
      </c>
      <c r="B108" s="52" t="s">
        <v>30</v>
      </c>
      <c r="C108" s="52"/>
      <c r="D108" s="52" t="s">
        <v>208</v>
      </c>
      <c r="E108" s="91">
        <v>1.8499999999999999E-2</v>
      </c>
      <c r="F108" s="91">
        <v>1.41E-2</v>
      </c>
      <c r="G108" s="91">
        <v>4.4000000000000003E-3</v>
      </c>
      <c r="H108" s="51" t="s">
        <v>209</v>
      </c>
      <c r="I108" s="52" t="s">
        <v>213</v>
      </c>
      <c r="J108" s="51" t="s">
        <v>15</v>
      </c>
    </row>
    <row r="109" spans="1:12" ht="23" x14ac:dyDescent="0.25">
      <c r="A109" s="51"/>
      <c r="B109" s="52" t="s">
        <v>30</v>
      </c>
      <c r="C109" s="52"/>
      <c r="D109" s="52" t="s">
        <v>157</v>
      </c>
      <c r="E109" s="91">
        <v>0.8881</v>
      </c>
      <c r="F109" s="91">
        <v>0.67649999999999999</v>
      </c>
      <c r="G109" s="91">
        <v>0.21160000000000001</v>
      </c>
      <c r="H109" s="51" t="s">
        <v>201</v>
      </c>
      <c r="I109" s="52"/>
      <c r="J109" s="51" t="s">
        <v>15</v>
      </c>
    </row>
    <row r="110" spans="1:12" ht="23" x14ac:dyDescent="0.25">
      <c r="A110" s="51"/>
      <c r="B110" s="52" t="s">
        <v>30</v>
      </c>
      <c r="C110" s="52" t="s">
        <v>214</v>
      </c>
      <c r="D110" s="52" t="s">
        <v>208</v>
      </c>
      <c r="E110" s="91">
        <v>2E-3</v>
      </c>
      <c r="F110" s="91">
        <v>2.0000000000000002E-5</v>
      </c>
      <c r="G110" s="91">
        <v>1.9E-3</v>
      </c>
      <c r="H110" s="51" t="s">
        <v>209</v>
      </c>
      <c r="I110" s="52" t="s">
        <v>213</v>
      </c>
      <c r="J110" s="51" t="s">
        <v>15</v>
      </c>
    </row>
    <row r="111" spans="1:12" ht="23" x14ac:dyDescent="0.25">
      <c r="A111" s="51"/>
      <c r="B111" s="52" t="s">
        <v>30</v>
      </c>
      <c r="C111" s="52" t="s">
        <v>214</v>
      </c>
      <c r="D111" s="52" t="s">
        <v>157</v>
      </c>
      <c r="E111" s="91">
        <v>9.74E-2</v>
      </c>
      <c r="F111" s="91">
        <v>9.5999999999999992E-3</v>
      </c>
      <c r="G111" s="91">
        <v>8.7800000000000003E-2</v>
      </c>
      <c r="H111" s="51" t="s">
        <v>201</v>
      </c>
      <c r="I111" s="52"/>
      <c r="J111" s="51" t="s">
        <v>15</v>
      </c>
    </row>
    <row r="112" spans="1:12" ht="34.5" x14ac:dyDescent="0.25">
      <c r="A112" s="51"/>
      <c r="B112" s="52" t="s">
        <v>193</v>
      </c>
      <c r="C112" s="52" t="s">
        <v>195</v>
      </c>
      <c r="D112" s="52" t="s">
        <v>208</v>
      </c>
      <c r="E112" s="91">
        <v>8.3999999999999995E-3</v>
      </c>
      <c r="F112" s="91">
        <v>0</v>
      </c>
      <c r="G112" s="91">
        <v>8.3999999999999995E-3</v>
      </c>
      <c r="H112" s="51" t="s">
        <v>215</v>
      </c>
      <c r="I112" s="52" t="s">
        <v>216</v>
      </c>
      <c r="J112" s="51" t="s">
        <v>15</v>
      </c>
    </row>
    <row r="113" spans="1:13" ht="34.5" x14ac:dyDescent="0.25">
      <c r="A113" s="51"/>
      <c r="B113" s="52" t="s">
        <v>193</v>
      </c>
      <c r="C113" s="52" t="s">
        <v>195</v>
      </c>
      <c r="D113" s="52" t="s">
        <v>157</v>
      </c>
      <c r="E113" s="91">
        <v>0.40439999999999998</v>
      </c>
      <c r="F113" s="91">
        <v>0</v>
      </c>
      <c r="G113" s="91">
        <v>0.40439999999999998</v>
      </c>
      <c r="H113" s="51" t="s">
        <v>201</v>
      </c>
      <c r="I113" s="52" t="s">
        <v>216</v>
      </c>
      <c r="J113" s="51" t="s">
        <v>15</v>
      </c>
    </row>
    <row r="114" spans="1:13" ht="23" x14ac:dyDescent="0.25">
      <c r="A114" s="51" t="s">
        <v>217</v>
      </c>
      <c r="B114" s="176" t="s">
        <v>218</v>
      </c>
      <c r="C114" s="177"/>
      <c r="D114" s="52" t="s">
        <v>208</v>
      </c>
      <c r="E114" s="91">
        <v>2.0400000000000001E-2</v>
      </c>
      <c r="F114" s="91">
        <v>1.61E-2</v>
      </c>
      <c r="G114" s="91">
        <v>4.3E-3</v>
      </c>
      <c r="H114" s="51" t="s">
        <v>215</v>
      </c>
      <c r="I114" s="52" t="s">
        <v>219</v>
      </c>
      <c r="J114" s="51" t="s">
        <v>15</v>
      </c>
    </row>
    <row r="115" spans="1:13" ht="23" x14ac:dyDescent="0.25">
      <c r="A115" s="51"/>
      <c r="B115" s="52" t="s">
        <v>220</v>
      </c>
      <c r="C115" s="51" t="s">
        <v>182</v>
      </c>
      <c r="D115" s="52" t="s">
        <v>208</v>
      </c>
      <c r="E115" s="91">
        <v>7.46E-2</v>
      </c>
      <c r="F115" s="91">
        <v>5.91E-2</v>
      </c>
      <c r="G115" s="91">
        <v>1.55E-2</v>
      </c>
      <c r="H115" s="51" t="s">
        <v>215</v>
      </c>
      <c r="I115" s="51" t="s">
        <v>221</v>
      </c>
      <c r="J115" s="51" t="s">
        <v>15</v>
      </c>
    </row>
    <row r="116" spans="1:13" ht="23" x14ac:dyDescent="0.25">
      <c r="A116" s="51" t="s">
        <v>222</v>
      </c>
      <c r="B116" s="176" t="s">
        <v>223</v>
      </c>
      <c r="C116" s="177"/>
      <c r="D116" s="52" t="s">
        <v>208</v>
      </c>
      <c r="E116" s="91">
        <v>3.0000000000000001E-3</v>
      </c>
      <c r="F116" s="91">
        <v>2.3E-3</v>
      </c>
      <c r="G116" s="91">
        <v>6.9999999999999999E-4</v>
      </c>
      <c r="H116" s="51" t="s">
        <v>215</v>
      </c>
      <c r="I116" s="52" t="s">
        <v>224</v>
      </c>
      <c r="J116" s="51" t="s">
        <v>15</v>
      </c>
    </row>
    <row r="117" spans="1:13" ht="23" x14ac:dyDescent="0.25">
      <c r="A117" s="51"/>
      <c r="B117" s="52" t="s">
        <v>30</v>
      </c>
      <c r="C117" s="51"/>
      <c r="D117" s="52" t="s">
        <v>208</v>
      </c>
      <c r="E117" s="91">
        <v>8.8599999999999998E-2</v>
      </c>
      <c r="F117" s="91">
        <v>6.7599999999999993E-2</v>
      </c>
      <c r="G117" s="91">
        <v>2.1000000000000001E-2</v>
      </c>
      <c r="H117" s="51" t="s">
        <v>209</v>
      </c>
      <c r="I117" s="52" t="s">
        <v>225</v>
      </c>
      <c r="J117" s="51" t="s">
        <v>15</v>
      </c>
    </row>
    <row r="118" spans="1:13" ht="46" x14ac:dyDescent="0.25">
      <c r="A118" s="51"/>
      <c r="B118" s="52" t="s">
        <v>226</v>
      </c>
      <c r="C118" s="52" t="s">
        <v>197</v>
      </c>
      <c r="D118" s="52" t="s">
        <v>208</v>
      </c>
      <c r="E118" s="91">
        <v>0</v>
      </c>
      <c r="F118" s="91">
        <v>0</v>
      </c>
      <c r="G118" s="91">
        <v>0</v>
      </c>
      <c r="H118" s="51" t="s">
        <v>215</v>
      </c>
      <c r="I118" s="52" t="s">
        <v>227</v>
      </c>
      <c r="J118" s="51" t="s">
        <v>15</v>
      </c>
    </row>
    <row r="119" spans="1:13" ht="34.5" x14ac:dyDescent="0.25">
      <c r="A119" s="51" t="s">
        <v>228</v>
      </c>
      <c r="B119" s="52" t="s">
        <v>226</v>
      </c>
      <c r="C119" s="52" t="s">
        <v>229</v>
      </c>
      <c r="D119" s="52" t="s">
        <v>208</v>
      </c>
      <c r="E119" s="91">
        <v>1.7100000000000001E-2</v>
      </c>
      <c r="F119" s="91">
        <v>0</v>
      </c>
      <c r="G119" s="91">
        <v>1.7100000000000001E-2</v>
      </c>
      <c r="H119" s="51" t="s">
        <v>215</v>
      </c>
      <c r="I119" s="52" t="s">
        <v>230</v>
      </c>
      <c r="J119" s="51" t="s">
        <v>15</v>
      </c>
    </row>
    <row r="120" spans="1:13" ht="23" x14ac:dyDescent="0.25">
      <c r="A120" s="51" t="s">
        <v>231</v>
      </c>
      <c r="B120" s="176" t="s">
        <v>232</v>
      </c>
      <c r="C120" s="177"/>
      <c r="D120" s="52" t="s">
        <v>208</v>
      </c>
      <c r="E120" s="102">
        <v>0.1086</v>
      </c>
      <c r="F120" s="102">
        <v>8.6000000000000007E-2</v>
      </c>
      <c r="G120" s="102">
        <v>2.2599999999999999E-2</v>
      </c>
      <c r="H120" s="51" t="s">
        <v>215</v>
      </c>
      <c r="I120" s="52" t="s">
        <v>233</v>
      </c>
      <c r="J120" s="51" t="s">
        <v>15</v>
      </c>
    </row>
    <row r="121" spans="1:13" ht="23" x14ac:dyDescent="0.25">
      <c r="A121" s="51"/>
      <c r="B121" s="52" t="s">
        <v>30</v>
      </c>
      <c r="C121" s="52"/>
      <c r="D121" s="52" t="s">
        <v>208</v>
      </c>
      <c r="E121" s="91">
        <v>0.12870000000000001</v>
      </c>
      <c r="F121" s="91">
        <v>9.7699999999999995E-2</v>
      </c>
      <c r="G121" s="91">
        <v>3.1E-2</v>
      </c>
      <c r="H121" s="51" t="s">
        <v>209</v>
      </c>
      <c r="I121" s="52" t="s">
        <v>233</v>
      </c>
      <c r="J121" s="51" t="s">
        <v>15</v>
      </c>
    </row>
    <row r="122" spans="1:13" ht="23" x14ac:dyDescent="0.25">
      <c r="A122" s="51"/>
      <c r="B122" s="52" t="s">
        <v>30</v>
      </c>
      <c r="C122" s="52" t="s">
        <v>214</v>
      </c>
      <c r="D122" s="52" t="s">
        <v>208</v>
      </c>
      <c r="E122" s="91">
        <v>1.46E-2</v>
      </c>
      <c r="F122" s="91">
        <v>1.6999999999999999E-3</v>
      </c>
      <c r="G122" s="91">
        <v>1.29E-2</v>
      </c>
      <c r="H122" s="51" t="s">
        <v>209</v>
      </c>
      <c r="I122" s="52" t="s">
        <v>233</v>
      </c>
      <c r="J122" s="51" t="s">
        <v>15</v>
      </c>
    </row>
    <row r="123" spans="1:13" ht="23" x14ac:dyDescent="0.25">
      <c r="A123" s="51"/>
      <c r="B123" s="176" t="s">
        <v>234</v>
      </c>
      <c r="C123" s="177"/>
      <c r="D123" s="52" t="s">
        <v>208</v>
      </c>
      <c r="E123" s="91">
        <v>4.82E-2</v>
      </c>
      <c r="F123" s="91">
        <v>5.1999999999999998E-3</v>
      </c>
      <c r="G123" s="91">
        <v>4.3099999999999999E-2</v>
      </c>
      <c r="H123" s="51" t="s">
        <v>209</v>
      </c>
      <c r="I123" s="52" t="s">
        <v>233</v>
      </c>
      <c r="J123" s="51" t="s">
        <v>15</v>
      </c>
    </row>
    <row r="124" spans="1:13" ht="23" x14ac:dyDescent="0.25">
      <c r="A124" s="51"/>
      <c r="B124" s="176" t="s">
        <v>235</v>
      </c>
      <c r="C124" s="177"/>
      <c r="D124" s="52" t="s">
        <v>208</v>
      </c>
      <c r="E124" s="91">
        <v>8.9200000000000002E-2</v>
      </c>
      <c r="F124" s="91">
        <v>0</v>
      </c>
      <c r="G124" s="91">
        <v>8.9200000000000002E-2</v>
      </c>
      <c r="H124" s="51" t="s">
        <v>215</v>
      </c>
      <c r="I124" s="52" t="s">
        <v>236</v>
      </c>
      <c r="J124" s="51" t="s">
        <v>15</v>
      </c>
    </row>
    <row r="125" spans="1:13" ht="23" x14ac:dyDescent="0.25">
      <c r="A125" s="51"/>
      <c r="B125" s="52" t="s">
        <v>193</v>
      </c>
      <c r="C125" s="52" t="s">
        <v>197</v>
      </c>
      <c r="D125" s="52" t="s">
        <v>208</v>
      </c>
      <c r="E125" s="91">
        <v>0</v>
      </c>
      <c r="F125" s="91">
        <v>0</v>
      </c>
      <c r="G125" s="91">
        <v>0</v>
      </c>
      <c r="H125" s="51" t="s">
        <v>215</v>
      </c>
      <c r="I125" s="52" t="s">
        <v>237</v>
      </c>
      <c r="J125" s="51" t="s">
        <v>15</v>
      </c>
    </row>
    <row r="126" spans="1:13" ht="34.5" x14ac:dyDescent="0.25">
      <c r="A126" s="51" t="s">
        <v>238</v>
      </c>
      <c r="B126" s="52" t="s">
        <v>226</v>
      </c>
      <c r="C126" s="52" t="s">
        <v>197</v>
      </c>
      <c r="D126" s="52" t="s">
        <v>208</v>
      </c>
      <c r="E126" s="91">
        <v>0</v>
      </c>
      <c r="F126" s="91">
        <v>0</v>
      </c>
      <c r="G126" s="91">
        <v>0</v>
      </c>
      <c r="H126" s="51" t="s">
        <v>215</v>
      </c>
      <c r="I126" s="52" t="s">
        <v>239</v>
      </c>
      <c r="J126" s="51" t="s">
        <v>15</v>
      </c>
    </row>
    <row r="127" spans="1:13" ht="34.5" x14ac:dyDescent="0.25">
      <c r="A127" s="51" t="s">
        <v>240</v>
      </c>
      <c r="B127" s="52" t="s">
        <v>226</v>
      </c>
      <c r="C127" s="52" t="s">
        <v>197</v>
      </c>
      <c r="D127" s="52" t="s">
        <v>208</v>
      </c>
      <c r="E127" s="91">
        <v>0</v>
      </c>
      <c r="F127" s="91">
        <v>0</v>
      </c>
      <c r="G127" s="91">
        <v>0</v>
      </c>
      <c r="H127" s="51" t="s">
        <v>215</v>
      </c>
      <c r="I127" s="52" t="s">
        <v>241</v>
      </c>
      <c r="J127" s="51" t="s">
        <v>15</v>
      </c>
    </row>
    <row r="128" spans="1:13" ht="34.5" x14ac:dyDescent="0.25">
      <c r="A128" s="51" t="s">
        <v>242</v>
      </c>
      <c r="B128" s="41"/>
      <c r="C128" s="130"/>
      <c r="D128" s="52" t="s">
        <v>208</v>
      </c>
      <c r="E128" s="91">
        <v>1.4200999999999999</v>
      </c>
      <c r="F128" s="91">
        <v>1.0852999999999999</v>
      </c>
      <c r="G128" s="91">
        <v>0.33489999999999998</v>
      </c>
      <c r="H128" s="51" t="s">
        <v>209</v>
      </c>
      <c r="I128" s="52" t="s">
        <v>243</v>
      </c>
      <c r="J128" s="51" t="s">
        <v>15</v>
      </c>
      <c r="M128" s="134"/>
    </row>
    <row r="129" spans="1:13" ht="115" x14ac:dyDescent="0.25">
      <c r="A129" s="51" t="s">
        <v>244</v>
      </c>
      <c r="B129" s="52" t="s">
        <v>245</v>
      </c>
      <c r="C129" s="52" t="s">
        <v>246</v>
      </c>
      <c r="D129" s="52" t="s">
        <v>208</v>
      </c>
      <c r="E129" s="91">
        <v>0.23400000000000001</v>
      </c>
      <c r="F129" s="91">
        <v>0.20200000000000001</v>
      </c>
      <c r="G129" s="91">
        <v>3.2000000000000001E-2</v>
      </c>
      <c r="H129" s="51" t="s">
        <v>247</v>
      </c>
      <c r="I129" s="52" t="s">
        <v>248</v>
      </c>
      <c r="J129" s="51" t="s">
        <v>79</v>
      </c>
      <c r="L129" s="99"/>
      <c r="M129" s="134"/>
    </row>
    <row r="130" spans="1:13" ht="115" x14ac:dyDescent="0.25">
      <c r="A130" s="51"/>
      <c r="B130" s="52" t="s">
        <v>249</v>
      </c>
      <c r="C130" s="52" t="s">
        <v>250</v>
      </c>
      <c r="D130" s="52" t="s">
        <v>208</v>
      </c>
      <c r="E130" s="91">
        <v>0.17199999999999999</v>
      </c>
      <c r="F130" s="91">
        <v>0.152</v>
      </c>
      <c r="G130" s="91">
        <v>2.1000000000000001E-2</v>
      </c>
      <c r="H130" s="51" t="s">
        <v>247</v>
      </c>
      <c r="I130" s="52" t="s">
        <v>248</v>
      </c>
      <c r="J130" s="51" t="s">
        <v>79</v>
      </c>
      <c r="L130" s="99"/>
    </row>
    <row r="131" spans="1:13" ht="115" x14ac:dyDescent="0.25">
      <c r="A131" s="51"/>
      <c r="B131" s="52" t="s">
        <v>251</v>
      </c>
      <c r="C131" s="52" t="s">
        <v>252</v>
      </c>
      <c r="D131" s="52" t="s">
        <v>208</v>
      </c>
      <c r="E131" s="91">
        <v>0.157</v>
      </c>
      <c r="F131" s="91">
        <v>0.14000000000000001</v>
      </c>
      <c r="G131" s="91">
        <v>1.7999999999999999E-2</v>
      </c>
      <c r="H131" s="51" t="s">
        <v>247</v>
      </c>
      <c r="I131" s="52" t="s">
        <v>248</v>
      </c>
      <c r="J131" s="51" t="s">
        <v>79</v>
      </c>
    </row>
    <row r="132" spans="1:13" ht="115" x14ac:dyDescent="0.25">
      <c r="A132" s="51"/>
      <c r="B132" s="52" t="s">
        <v>253</v>
      </c>
      <c r="C132" s="52"/>
      <c r="D132" s="52" t="s">
        <v>208</v>
      </c>
      <c r="E132" s="51">
        <v>0.182</v>
      </c>
      <c r="F132" s="51">
        <v>0.16</v>
      </c>
      <c r="G132" s="51">
        <v>2.1999999999999999E-2</v>
      </c>
      <c r="H132" s="51" t="s">
        <v>247</v>
      </c>
      <c r="I132" s="52" t="s">
        <v>248</v>
      </c>
      <c r="J132" s="51" t="s">
        <v>79</v>
      </c>
    </row>
    <row r="133" spans="1:13" x14ac:dyDescent="0.25">
      <c r="A133" s="181" t="s">
        <v>254</v>
      </c>
      <c r="B133" s="181"/>
      <c r="C133" s="181"/>
      <c r="D133" s="181"/>
      <c r="E133" s="181"/>
      <c r="F133" s="181"/>
      <c r="G133" s="181"/>
      <c r="H133" s="181"/>
      <c r="I133" s="181"/>
      <c r="J133" s="181"/>
    </row>
    <row r="134" spans="1:13" x14ac:dyDescent="0.25">
      <c r="A134" s="51" t="s">
        <v>255</v>
      </c>
      <c r="B134" s="52" t="s">
        <v>256</v>
      </c>
      <c r="C134" s="52" t="s">
        <v>257</v>
      </c>
      <c r="D134" s="52" t="s">
        <v>258</v>
      </c>
      <c r="E134" s="91">
        <v>1.3260000000000001</v>
      </c>
      <c r="F134" s="91">
        <v>1.0049999999999999</v>
      </c>
      <c r="G134" s="91">
        <v>0.32100000000000001</v>
      </c>
      <c r="H134" s="51" t="s">
        <v>259</v>
      </c>
      <c r="I134" s="52" t="s">
        <v>260</v>
      </c>
      <c r="J134" s="51" t="s">
        <v>19</v>
      </c>
    </row>
    <row r="135" spans="1:13" ht="34.5" x14ac:dyDescent="0.25">
      <c r="A135" s="51"/>
      <c r="B135" s="52" t="s">
        <v>261</v>
      </c>
      <c r="C135" s="52" t="s">
        <v>262</v>
      </c>
      <c r="D135" s="52" t="s">
        <v>258</v>
      </c>
      <c r="E135" s="91">
        <v>0.36299999999999999</v>
      </c>
      <c r="F135" s="91">
        <v>0.27500000000000002</v>
      </c>
      <c r="G135" s="91">
        <v>8.7999999999999995E-2</v>
      </c>
      <c r="H135" s="51" t="s">
        <v>263</v>
      </c>
      <c r="I135" s="52" t="s">
        <v>264</v>
      </c>
      <c r="J135" s="51" t="s">
        <v>19</v>
      </c>
    </row>
    <row r="136" spans="1:13" ht="34.5" x14ac:dyDescent="0.25">
      <c r="A136" s="51"/>
      <c r="B136" s="52"/>
      <c r="C136" s="52" t="s">
        <v>265</v>
      </c>
      <c r="D136" s="52" t="s">
        <v>258</v>
      </c>
      <c r="E136" s="91">
        <v>0.25600000000000001</v>
      </c>
      <c r="F136" s="91">
        <v>0.19400000000000001</v>
      </c>
      <c r="G136" s="91">
        <v>6.2E-2</v>
      </c>
      <c r="H136" s="51" t="s">
        <v>263</v>
      </c>
      <c r="I136" s="52" t="s">
        <v>266</v>
      </c>
      <c r="J136" s="51" t="s">
        <v>19</v>
      </c>
    </row>
    <row r="137" spans="1:13" ht="46" x14ac:dyDescent="0.25">
      <c r="A137" s="51"/>
      <c r="B137" s="52"/>
      <c r="C137" s="52" t="s">
        <v>267</v>
      </c>
      <c r="D137" s="52" t="s">
        <v>258</v>
      </c>
      <c r="E137" s="91">
        <v>0.105</v>
      </c>
      <c r="F137" s="91">
        <v>0.08</v>
      </c>
      <c r="G137" s="91">
        <v>2.5000000000000001E-2</v>
      </c>
      <c r="H137" s="51" t="s">
        <v>263</v>
      </c>
      <c r="I137" s="52" t="s">
        <v>268</v>
      </c>
      <c r="J137" s="51" t="s">
        <v>19</v>
      </c>
    </row>
    <row r="138" spans="1:13" ht="34.5" x14ac:dyDescent="0.25">
      <c r="A138" s="51"/>
      <c r="B138" s="52"/>
      <c r="C138" s="52" t="s">
        <v>269</v>
      </c>
      <c r="D138" s="52" t="s">
        <v>258</v>
      </c>
      <c r="E138" s="91">
        <v>8.7999999999999995E-2</v>
      </c>
      <c r="F138" s="91">
        <v>6.7000000000000004E-2</v>
      </c>
      <c r="G138" s="91">
        <v>2.1000000000000001E-2</v>
      </c>
      <c r="H138" s="51" t="s">
        <v>263</v>
      </c>
      <c r="I138" s="52" t="s">
        <v>270</v>
      </c>
      <c r="J138" s="51" t="s">
        <v>19</v>
      </c>
    </row>
    <row r="139" spans="1:13" ht="23" x14ac:dyDescent="0.25">
      <c r="A139" s="51"/>
      <c r="B139" s="52"/>
      <c r="C139" s="52" t="s">
        <v>271</v>
      </c>
      <c r="D139" s="52" t="s">
        <v>258</v>
      </c>
      <c r="E139" s="91">
        <v>8.5000000000000006E-2</v>
      </c>
      <c r="F139" s="91">
        <v>6.5000000000000002E-2</v>
      </c>
      <c r="G139" s="91">
        <v>2.1000000000000001E-2</v>
      </c>
      <c r="H139" s="51" t="s">
        <v>263</v>
      </c>
      <c r="I139" s="52" t="s">
        <v>272</v>
      </c>
      <c r="J139" s="51" t="s">
        <v>19</v>
      </c>
    </row>
    <row r="140" spans="1:13" x14ac:dyDescent="0.25">
      <c r="A140" s="51"/>
      <c r="B140" s="52" t="s">
        <v>222</v>
      </c>
      <c r="C140" s="52" t="s">
        <v>30</v>
      </c>
      <c r="D140" s="52" t="s">
        <v>258</v>
      </c>
      <c r="E140" s="91">
        <v>1.7000000000000001E-2</v>
      </c>
      <c r="F140" s="91">
        <v>1.2999999999999999E-2</v>
      </c>
      <c r="G140" s="91">
        <v>4.0000000000000001E-3</v>
      </c>
      <c r="H140" s="51" t="s">
        <v>273</v>
      </c>
      <c r="I140" s="52" t="s">
        <v>274</v>
      </c>
      <c r="J140" s="51" t="s">
        <v>19</v>
      </c>
    </row>
    <row r="141" spans="1:13" x14ac:dyDescent="0.25">
      <c r="A141" s="51"/>
      <c r="B141" s="52"/>
      <c r="C141" s="52" t="s">
        <v>226</v>
      </c>
      <c r="D141" s="52" t="s">
        <v>258</v>
      </c>
      <c r="E141" s="91">
        <v>8.9999999999999993E-3</v>
      </c>
      <c r="F141" s="91">
        <v>0</v>
      </c>
      <c r="G141" s="91">
        <v>8.9999999999999993E-3</v>
      </c>
      <c r="H141" s="51" t="s">
        <v>273</v>
      </c>
      <c r="I141" s="52" t="s">
        <v>274</v>
      </c>
      <c r="J141" s="51" t="s">
        <v>19</v>
      </c>
    </row>
    <row r="142" spans="1:13" ht="23" x14ac:dyDescent="0.25">
      <c r="A142" s="51"/>
      <c r="B142" s="52"/>
      <c r="C142" s="52" t="s">
        <v>275</v>
      </c>
      <c r="D142" s="52" t="s">
        <v>258</v>
      </c>
      <c r="E142" s="168">
        <v>1.2E-2</v>
      </c>
      <c r="F142" s="91">
        <v>4.0000000000000001E-3</v>
      </c>
      <c r="G142" s="91">
        <v>8.0000000000000002E-3</v>
      </c>
      <c r="H142" s="51" t="s">
        <v>17</v>
      </c>
      <c r="I142" s="52" t="s">
        <v>276</v>
      </c>
      <c r="J142" s="51" t="s">
        <v>19</v>
      </c>
    </row>
    <row r="143" spans="1:13" ht="57.5" x14ac:dyDescent="0.25">
      <c r="A143" s="51"/>
      <c r="B143" s="52" t="s">
        <v>277</v>
      </c>
      <c r="C143" s="52" t="s">
        <v>278</v>
      </c>
      <c r="D143" s="52" t="s">
        <v>258</v>
      </c>
      <c r="E143" s="91">
        <v>4.1000000000000002E-2</v>
      </c>
      <c r="F143" s="91">
        <v>3.1E-2</v>
      </c>
      <c r="G143" s="91">
        <v>0.01</v>
      </c>
      <c r="H143" s="51" t="s">
        <v>279</v>
      </c>
      <c r="I143" s="52" t="s">
        <v>280</v>
      </c>
      <c r="J143" s="51" t="s">
        <v>19</v>
      </c>
    </row>
    <row r="144" spans="1:13" ht="69" x14ac:dyDescent="0.25">
      <c r="A144" s="51"/>
      <c r="B144" s="52"/>
      <c r="C144" s="52" t="s">
        <v>281</v>
      </c>
      <c r="D144" s="52" t="s">
        <v>258</v>
      </c>
      <c r="E144" s="91">
        <v>3.1E-2</v>
      </c>
      <c r="F144" s="91">
        <v>2.3E-2</v>
      </c>
      <c r="G144" s="91">
        <v>7.0000000000000001E-3</v>
      </c>
      <c r="H144" s="51" t="s">
        <v>279</v>
      </c>
      <c r="I144" s="52" t="s">
        <v>282</v>
      </c>
      <c r="J144" s="51" t="s">
        <v>19</v>
      </c>
    </row>
    <row r="145" spans="1:21" ht="69" x14ac:dyDescent="0.25">
      <c r="A145" s="51"/>
      <c r="B145" s="52"/>
      <c r="C145" s="52" t="s">
        <v>283</v>
      </c>
      <c r="D145" s="52" t="s">
        <v>258</v>
      </c>
      <c r="E145" s="91">
        <v>2.1000000000000001E-2</v>
      </c>
      <c r="F145" s="91">
        <v>1.6E-2</v>
      </c>
      <c r="G145" s="91">
        <v>5.0000000000000001E-3</v>
      </c>
      <c r="H145" s="51" t="s">
        <v>279</v>
      </c>
      <c r="I145" s="52" t="s">
        <v>284</v>
      </c>
      <c r="J145" s="51" t="s">
        <v>19</v>
      </c>
    </row>
    <row r="146" spans="1:21" ht="126.5" x14ac:dyDescent="0.25">
      <c r="A146" s="51"/>
      <c r="B146" s="52"/>
      <c r="C146" s="52" t="s">
        <v>285</v>
      </c>
      <c r="D146" s="52" t="s">
        <v>258</v>
      </c>
      <c r="E146" s="91">
        <v>3.1E-2</v>
      </c>
      <c r="F146" s="91">
        <v>2.3E-2</v>
      </c>
      <c r="G146" s="91">
        <v>7.0000000000000001E-3</v>
      </c>
      <c r="H146" s="51" t="s">
        <v>279</v>
      </c>
      <c r="I146" s="52" t="s">
        <v>286</v>
      </c>
      <c r="J146" s="51" t="s">
        <v>19</v>
      </c>
    </row>
    <row r="147" spans="1:21" ht="34.5" x14ac:dyDescent="0.25">
      <c r="A147" s="51"/>
      <c r="B147" s="52" t="s">
        <v>287</v>
      </c>
      <c r="C147" s="52" t="s">
        <v>288</v>
      </c>
      <c r="D147" s="52" t="s">
        <v>258</v>
      </c>
      <c r="E147" s="91">
        <v>2.1999999999999999E-2</v>
      </c>
      <c r="F147" s="91">
        <v>1.7999999999999999E-2</v>
      </c>
      <c r="G147" s="91">
        <v>4.0000000000000001E-3</v>
      </c>
      <c r="H147" s="51" t="s">
        <v>289</v>
      </c>
      <c r="I147" s="52" t="s">
        <v>290</v>
      </c>
      <c r="J147" s="51" t="s">
        <v>19</v>
      </c>
    </row>
    <row r="148" spans="1:21" ht="34.5" x14ac:dyDescent="0.25">
      <c r="A148" s="51"/>
      <c r="B148" s="52"/>
      <c r="C148" s="52" t="s">
        <v>291</v>
      </c>
      <c r="D148" s="52" t="s">
        <v>258</v>
      </c>
      <c r="E148" s="91">
        <v>7.0000000000000001E-3</v>
      </c>
      <c r="F148" s="91">
        <v>5.0000000000000001E-3</v>
      </c>
      <c r="G148" s="91">
        <v>1E-3</v>
      </c>
      <c r="H148" s="51" t="s">
        <v>289</v>
      </c>
      <c r="I148" s="52" t="s">
        <v>292</v>
      </c>
      <c r="J148" s="51" t="s">
        <v>19</v>
      </c>
    </row>
    <row r="149" spans="1:21" ht="57.5" x14ac:dyDescent="0.25">
      <c r="A149" s="51"/>
      <c r="B149" s="52"/>
      <c r="C149" s="52" t="s">
        <v>293</v>
      </c>
      <c r="D149" s="52" t="s">
        <v>258</v>
      </c>
      <c r="E149" s="91">
        <v>7.0000000000000001E-3</v>
      </c>
      <c r="F149" s="91">
        <v>5.0000000000000001E-3</v>
      </c>
      <c r="G149" s="91">
        <v>1E-3</v>
      </c>
      <c r="H149" s="51" t="s">
        <v>289</v>
      </c>
      <c r="I149" s="52" t="s">
        <v>294</v>
      </c>
      <c r="J149" s="51" t="s">
        <v>19</v>
      </c>
    </row>
    <row r="150" spans="1:21" ht="23" x14ac:dyDescent="0.25">
      <c r="A150" s="51"/>
      <c r="B150" s="52" t="s">
        <v>295</v>
      </c>
      <c r="C150" s="52" t="s">
        <v>296</v>
      </c>
      <c r="D150" s="52" t="s">
        <v>258</v>
      </c>
      <c r="E150" s="91">
        <v>0.55000000000000004</v>
      </c>
      <c r="F150" s="91">
        <v>0.43099999999999999</v>
      </c>
      <c r="G150" s="91">
        <v>0.11899999999999999</v>
      </c>
      <c r="H150" s="51" t="s">
        <v>297</v>
      </c>
      <c r="I150" s="52" t="s">
        <v>298</v>
      </c>
      <c r="J150" s="51" t="s">
        <v>19</v>
      </c>
    </row>
    <row r="151" spans="1:21" ht="23" x14ac:dyDescent="0.25">
      <c r="A151" s="51" t="s">
        <v>299</v>
      </c>
      <c r="B151" s="52" t="s">
        <v>261</v>
      </c>
      <c r="C151" s="52" t="s">
        <v>300</v>
      </c>
      <c r="D151" s="52" t="s">
        <v>258</v>
      </c>
      <c r="E151" s="91">
        <v>0.21199999999999999</v>
      </c>
      <c r="F151" s="91">
        <v>0.161</v>
      </c>
      <c r="G151" s="91">
        <v>5.0999999999999997E-2</v>
      </c>
      <c r="H151" s="51" t="s">
        <v>301</v>
      </c>
      <c r="I151" s="52" t="s">
        <v>302</v>
      </c>
      <c r="J151" s="51" t="s">
        <v>19</v>
      </c>
    </row>
    <row r="152" spans="1:21" ht="34.5" x14ac:dyDescent="0.25">
      <c r="A152" s="51"/>
      <c r="B152" s="52"/>
      <c r="C152" s="52" t="s">
        <v>303</v>
      </c>
      <c r="D152" s="52" t="s">
        <v>258</v>
      </c>
      <c r="E152" s="91">
        <v>0.122</v>
      </c>
      <c r="F152" s="91">
        <v>9.2999999999999999E-2</v>
      </c>
      <c r="G152" s="91">
        <v>2.9000000000000001E-2</v>
      </c>
      <c r="H152" s="51" t="s">
        <v>301</v>
      </c>
      <c r="I152" s="52" t="s">
        <v>304</v>
      </c>
      <c r="J152" s="51" t="s">
        <v>19</v>
      </c>
    </row>
    <row r="153" spans="1:21" ht="46" x14ac:dyDescent="0.25">
      <c r="A153" s="51"/>
      <c r="B153" s="52"/>
      <c r="C153" s="52" t="s">
        <v>305</v>
      </c>
      <c r="D153" s="52" t="s">
        <v>258</v>
      </c>
      <c r="E153" s="91">
        <v>0.121</v>
      </c>
      <c r="F153" s="91">
        <v>9.1999999999999998E-2</v>
      </c>
      <c r="G153" s="91">
        <v>2.9000000000000001E-2</v>
      </c>
      <c r="H153" s="51" t="s">
        <v>301</v>
      </c>
      <c r="I153" s="52" t="s">
        <v>304</v>
      </c>
      <c r="J153" s="51" t="s">
        <v>19</v>
      </c>
    </row>
    <row r="154" spans="1:21" ht="23" x14ac:dyDescent="0.25">
      <c r="A154" s="51"/>
      <c r="B154" s="52"/>
      <c r="C154" s="52" t="s">
        <v>271</v>
      </c>
      <c r="D154" s="52" t="s">
        <v>258</v>
      </c>
      <c r="E154" s="91">
        <v>0.109</v>
      </c>
      <c r="F154" s="91">
        <v>8.3000000000000004E-2</v>
      </c>
      <c r="G154" s="168">
        <v>2.5999999999999999E-2</v>
      </c>
      <c r="H154" s="51" t="s">
        <v>301</v>
      </c>
      <c r="I154" s="52" t="s">
        <v>306</v>
      </c>
      <c r="J154" s="51" t="s">
        <v>19</v>
      </c>
    </row>
    <row r="155" spans="1:21" x14ac:dyDescent="0.25">
      <c r="A155" s="51"/>
      <c r="B155" s="52" t="s">
        <v>222</v>
      </c>
      <c r="C155" s="52" t="s">
        <v>30</v>
      </c>
      <c r="D155" s="52" t="s">
        <v>258</v>
      </c>
      <c r="E155" s="24">
        <v>2.7E-2</v>
      </c>
      <c r="F155" s="24">
        <v>0.02</v>
      </c>
      <c r="G155" s="24">
        <v>7.0000000000000001E-3</v>
      </c>
      <c r="H155" s="51" t="s">
        <v>307</v>
      </c>
      <c r="I155" s="52" t="s">
        <v>308</v>
      </c>
      <c r="J155" s="51" t="s">
        <v>309</v>
      </c>
      <c r="M155"/>
      <c r="N155"/>
      <c r="O155"/>
      <c r="P155"/>
      <c r="Q155"/>
      <c r="R155"/>
      <c r="S155"/>
      <c r="T155"/>
      <c r="U155"/>
    </row>
    <row r="156" spans="1:21" x14ac:dyDescent="0.25">
      <c r="A156" s="51"/>
      <c r="B156" s="52"/>
      <c r="C156" s="52" t="s">
        <v>226</v>
      </c>
      <c r="D156" s="52" t="s">
        <v>258</v>
      </c>
      <c r="E156" s="24">
        <v>1.4999999999999999E-2</v>
      </c>
      <c r="F156" s="24">
        <v>0</v>
      </c>
      <c r="G156" s="24">
        <v>1.4999999999999999E-2</v>
      </c>
      <c r="H156" s="51" t="s">
        <v>307</v>
      </c>
      <c r="I156" s="52" t="s">
        <v>308</v>
      </c>
      <c r="J156" s="51" t="s">
        <v>309</v>
      </c>
      <c r="M156"/>
      <c r="N156"/>
      <c r="O156"/>
      <c r="P156"/>
      <c r="Q156"/>
      <c r="R156"/>
      <c r="S156"/>
      <c r="T156"/>
      <c r="U156"/>
    </row>
    <row r="157" spans="1:21" ht="23" x14ac:dyDescent="0.25">
      <c r="A157" s="51"/>
      <c r="B157" s="52"/>
      <c r="C157" s="52" t="s">
        <v>275</v>
      </c>
      <c r="D157" s="52" t="s">
        <v>258</v>
      </c>
      <c r="E157" s="24">
        <v>1.7999999999999999E-2</v>
      </c>
      <c r="F157" s="24">
        <v>5.0000000000000001E-3</v>
      </c>
      <c r="G157" s="24">
        <v>1.2999999999999999E-2</v>
      </c>
      <c r="H157" s="51" t="s">
        <v>307</v>
      </c>
      <c r="I157" s="52" t="s">
        <v>310</v>
      </c>
      <c r="J157" s="51" t="s">
        <v>309</v>
      </c>
      <c r="M157"/>
      <c r="N157"/>
      <c r="O157"/>
      <c r="P157"/>
      <c r="Q157"/>
      <c r="R157"/>
      <c r="S157"/>
      <c r="T157"/>
      <c r="U157"/>
    </row>
    <row r="158" spans="1:21" ht="34.5" x14ac:dyDescent="0.25">
      <c r="A158" s="51"/>
      <c r="B158" s="52" t="s">
        <v>277</v>
      </c>
      <c r="C158" s="52" t="s">
        <v>311</v>
      </c>
      <c r="D158" s="52" t="s">
        <v>258</v>
      </c>
      <c r="E158" s="91">
        <v>5.3999999999999999E-2</v>
      </c>
      <c r="F158" s="91">
        <v>4.1000000000000002E-2</v>
      </c>
      <c r="G158" s="91">
        <v>1.29E-2</v>
      </c>
      <c r="H158" s="51" t="s">
        <v>312</v>
      </c>
      <c r="I158" s="52" t="s">
        <v>313</v>
      </c>
      <c r="J158" s="51" t="s">
        <v>314</v>
      </c>
    </row>
    <row r="159" spans="1:21" ht="46" x14ac:dyDescent="0.25">
      <c r="A159" s="51"/>
      <c r="B159" s="52"/>
      <c r="C159" s="52" t="s">
        <v>315</v>
      </c>
      <c r="D159" s="52" t="s">
        <v>258</v>
      </c>
      <c r="E159" s="91">
        <v>5.1999999999999998E-2</v>
      </c>
      <c r="F159" s="91">
        <v>3.9E-2</v>
      </c>
      <c r="G159" s="91">
        <v>1.2500000000000001E-2</v>
      </c>
      <c r="H159" s="51" t="s">
        <v>312</v>
      </c>
      <c r="I159" s="52" t="s">
        <v>316</v>
      </c>
      <c r="J159" s="51" t="s">
        <v>314</v>
      </c>
    </row>
    <row r="160" spans="1:21" ht="34.5" x14ac:dyDescent="0.25">
      <c r="A160" s="51"/>
      <c r="B160" s="52"/>
      <c r="C160" s="52" t="s">
        <v>317</v>
      </c>
      <c r="D160" s="52" t="s">
        <v>258</v>
      </c>
      <c r="E160" s="91">
        <v>3.2000000000000001E-2</v>
      </c>
      <c r="F160" s="91">
        <v>2.4E-2</v>
      </c>
      <c r="G160" s="91">
        <v>8.0000000000000002E-3</v>
      </c>
      <c r="H160" s="51" t="s">
        <v>312</v>
      </c>
      <c r="I160" s="52" t="s">
        <v>316</v>
      </c>
      <c r="J160" s="51" t="s">
        <v>19</v>
      </c>
    </row>
    <row r="161" spans="1:13" ht="34.5" x14ac:dyDescent="0.25">
      <c r="A161" s="51"/>
      <c r="B161" s="52"/>
      <c r="C161" s="52" t="s">
        <v>318</v>
      </c>
      <c r="D161" s="52" t="s">
        <v>258</v>
      </c>
      <c r="E161" s="91">
        <v>2.7E-2</v>
      </c>
      <c r="F161" s="91">
        <v>0.02</v>
      </c>
      <c r="G161" s="91">
        <v>7.0000000000000001E-3</v>
      </c>
      <c r="H161" s="51" t="s">
        <v>312</v>
      </c>
      <c r="I161" s="52" t="s">
        <v>316</v>
      </c>
      <c r="J161" s="51" t="s">
        <v>19</v>
      </c>
    </row>
    <row r="162" spans="1:13" ht="69" x14ac:dyDescent="0.25">
      <c r="A162" s="51"/>
      <c r="B162" s="52"/>
      <c r="C162" s="52" t="s">
        <v>319</v>
      </c>
      <c r="D162" s="52" t="s">
        <v>258</v>
      </c>
      <c r="E162" s="91">
        <v>3.2000000000000001E-2</v>
      </c>
      <c r="F162" s="91">
        <v>2.4E-2</v>
      </c>
      <c r="G162" s="91">
        <v>8.0000000000000002E-3</v>
      </c>
      <c r="H162" s="51" t="s">
        <v>312</v>
      </c>
      <c r="I162" s="52" t="s">
        <v>320</v>
      </c>
      <c r="J162" s="51" t="s">
        <v>19</v>
      </c>
    </row>
    <row r="163" spans="1:13" x14ac:dyDescent="0.25">
      <c r="A163" s="51"/>
      <c r="B163" s="52" t="s">
        <v>287</v>
      </c>
      <c r="C163" s="52" t="s">
        <v>288</v>
      </c>
      <c r="D163" s="52" t="s">
        <v>258</v>
      </c>
      <c r="E163" s="91">
        <v>3.2000000000000001E-2</v>
      </c>
      <c r="F163" s="91">
        <v>2.5999999999999999E-2</v>
      </c>
      <c r="G163" s="91">
        <v>6.0000000000000001E-3</v>
      </c>
      <c r="H163" s="51" t="s">
        <v>321</v>
      </c>
      <c r="I163" s="52" t="s">
        <v>322</v>
      </c>
      <c r="J163" s="51" t="s">
        <v>19</v>
      </c>
    </row>
    <row r="164" spans="1:13" ht="23" x14ac:dyDescent="0.25">
      <c r="A164" s="51"/>
      <c r="B164" s="52"/>
      <c r="C164" s="52" t="s">
        <v>291</v>
      </c>
      <c r="D164" s="52" t="s">
        <v>258</v>
      </c>
      <c r="E164" s="91">
        <v>1.2E-2</v>
      </c>
      <c r="F164" s="91">
        <v>8.9999999999999993E-3</v>
      </c>
      <c r="G164" s="91">
        <v>2E-3</v>
      </c>
      <c r="H164" s="51" t="s">
        <v>321</v>
      </c>
      <c r="I164" s="52" t="s">
        <v>323</v>
      </c>
      <c r="J164" s="51" t="s">
        <v>19</v>
      </c>
    </row>
    <row r="165" spans="1:13" ht="23" x14ac:dyDescent="0.25">
      <c r="A165" s="51"/>
      <c r="B165" s="52"/>
      <c r="C165" s="52" t="s">
        <v>324</v>
      </c>
      <c r="D165" s="52" t="s">
        <v>258</v>
      </c>
      <c r="E165" s="91">
        <v>1.2E-2</v>
      </c>
      <c r="F165" s="91">
        <v>8.9999999999999993E-3</v>
      </c>
      <c r="G165" s="91">
        <v>2E-3</v>
      </c>
      <c r="H165" s="51" t="s">
        <v>321</v>
      </c>
      <c r="I165" s="52" t="s">
        <v>294</v>
      </c>
      <c r="J165" s="51" t="s">
        <v>19</v>
      </c>
    </row>
    <row r="166" spans="1:13" x14ac:dyDescent="0.25">
      <c r="A166" s="181" t="s">
        <v>325</v>
      </c>
      <c r="B166" s="181"/>
      <c r="C166" s="181"/>
      <c r="D166" s="181"/>
      <c r="E166" s="181"/>
      <c r="F166" s="181"/>
      <c r="G166" s="181"/>
      <c r="H166" s="181"/>
      <c r="I166" s="181"/>
      <c r="J166" s="181"/>
    </row>
    <row r="167" spans="1:13" ht="57.5" x14ac:dyDescent="0.25">
      <c r="A167" s="41"/>
      <c r="B167" s="41" t="s">
        <v>326</v>
      </c>
      <c r="C167" s="41"/>
      <c r="D167" s="41" t="s">
        <v>40</v>
      </c>
      <c r="E167" s="131">
        <v>1</v>
      </c>
      <c r="F167" s="41"/>
      <c r="G167" s="41"/>
      <c r="H167" s="41" t="s">
        <v>327</v>
      </c>
      <c r="I167" s="41" t="s">
        <v>328</v>
      </c>
      <c r="J167" s="41" t="s">
        <v>329</v>
      </c>
    </row>
    <row r="168" spans="1:13" ht="57.5" x14ac:dyDescent="0.25">
      <c r="A168" s="53"/>
      <c r="B168" s="51" t="s">
        <v>330</v>
      </c>
      <c r="C168" s="52"/>
      <c r="D168" s="51" t="s">
        <v>40</v>
      </c>
      <c r="E168" s="51">
        <v>1</v>
      </c>
      <c r="F168" s="51"/>
      <c r="G168" s="51"/>
      <c r="H168" s="52" t="s">
        <v>327</v>
      </c>
      <c r="I168" s="52" t="s">
        <v>331</v>
      </c>
      <c r="J168" s="51" t="s">
        <v>19</v>
      </c>
      <c r="M168" s="28"/>
    </row>
    <row r="169" spans="1:13" ht="57.5" x14ac:dyDescent="0.25">
      <c r="A169" s="53"/>
      <c r="B169" s="51" t="s">
        <v>332</v>
      </c>
      <c r="C169" s="52"/>
      <c r="D169" s="51" t="s">
        <v>40</v>
      </c>
      <c r="E169" s="51">
        <v>1</v>
      </c>
      <c r="F169" s="51"/>
      <c r="G169" s="51"/>
      <c r="H169" s="52" t="s">
        <v>327</v>
      </c>
      <c r="I169" s="52" t="s">
        <v>328</v>
      </c>
      <c r="J169" s="51" t="s">
        <v>19</v>
      </c>
    </row>
    <row r="170" spans="1:13" ht="57.5" x14ac:dyDescent="0.25">
      <c r="A170" s="53"/>
      <c r="B170" s="51" t="s">
        <v>333</v>
      </c>
      <c r="C170" s="52"/>
      <c r="D170" s="51" t="s">
        <v>40</v>
      </c>
      <c r="E170" s="51">
        <v>1760</v>
      </c>
      <c r="F170" s="51"/>
      <c r="G170" s="51"/>
      <c r="H170" s="52" t="s">
        <v>327</v>
      </c>
      <c r="I170" s="52" t="s">
        <v>328</v>
      </c>
      <c r="J170" s="51" t="s">
        <v>19</v>
      </c>
    </row>
    <row r="171" spans="1:13" ht="57.5" x14ac:dyDescent="0.25">
      <c r="A171" s="53"/>
      <c r="B171" s="51" t="s">
        <v>334</v>
      </c>
      <c r="C171" s="52"/>
      <c r="D171" s="51" t="s">
        <v>40</v>
      </c>
      <c r="E171" s="51">
        <v>14800</v>
      </c>
      <c r="F171" s="51"/>
      <c r="G171" s="51"/>
      <c r="H171" s="52" t="s">
        <v>327</v>
      </c>
      <c r="I171" s="52" t="s">
        <v>328</v>
      </c>
      <c r="J171" s="51" t="s">
        <v>15</v>
      </c>
    </row>
    <row r="172" spans="1:13" ht="57.5" x14ac:dyDescent="0.25">
      <c r="A172" s="53"/>
      <c r="B172" s="51" t="s">
        <v>335</v>
      </c>
      <c r="C172" s="52"/>
      <c r="D172" s="51" t="s">
        <v>40</v>
      </c>
      <c r="E172" s="51">
        <v>677</v>
      </c>
      <c r="F172" s="51"/>
      <c r="G172" s="51"/>
      <c r="H172" s="52" t="s">
        <v>327</v>
      </c>
      <c r="I172" s="52" t="s">
        <v>328</v>
      </c>
      <c r="J172" s="51" t="s">
        <v>19</v>
      </c>
    </row>
    <row r="173" spans="1:13" ht="57.5" x14ac:dyDescent="0.25">
      <c r="A173" s="53"/>
      <c r="B173" s="51" t="s">
        <v>336</v>
      </c>
      <c r="C173" s="52"/>
      <c r="D173" s="51" t="s">
        <v>40</v>
      </c>
      <c r="E173" s="51">
        <v>3170</v>
      </c>
      <c r="F173" s="51"/>
      <c r="G173" s="51"/>
      <c r="H173" s="52" t="s">
        <v>327</v>
      </c>
      <c r="I173" s="52" t="s">
        <v>328</v>
      </c>
      <c r="J173" s="51" t="s">
        <v>19</v>
      </c>
    </row>
    <row r="174" spans="1:13" ht="57.5" x14ac:dyDescent="0.25">
      <c r="A174" s="53"/>
      <c r="B174" s="51" t="s">
        <v>337</v>
      </c>
      <c r="C174" s="52"/>
      <c r="D174" s="51" t="s">
        <v>40</v>
      </c>
      <c r="E174" s="51">
        <v>1300</v>
      </c>
      <c r="F174" s="51"/>
      <c r="G174" s="51"/>
      <c r="H174" s="52" t="s">
        <v>327</v>
      </c>
      <c r="I174" s="52" t="s">
        <v>328</v>
      </c>
      <c r="J174" s="51" t="s">
        <v>19</v>
      </c>
    </row>
    <row r="175" spans="1:13" ht="57.5" x14ac:dyDescent="0.25">
      <c r="A175" s="53"/>
      <c r="B175" s="51" t="s">
        <v>338</v>
      </c>
      <c r="C175" s="52"/>
      <c r="D175" s="51" t="s">
        <v>40</v>
      </c>
      <c r="E175" s="51">
        <v>4800</v>
      </c>
      <c r="F175" s="51"/>
      <c r="G175" s="51"/>
      <c r="H175" s="52" t="s">
        <v>327</v>
      </c>
      <c r="I175" s="52" t="s">
        <v>328</v>
      </c>
      <c r="J175" s="51" t="s">
        <v>19</v>
      </c>
    </row>
    <row r="176" spans="1:13" ht="57.5" x14ac:dyDescent="0.25">
      <c r="A176" s="53"/>
      <c r="B176" s="51" t="s">
        <v>339</v>
      </c>
      <c r="C176" s="52"/>
      <c r="D176" s="51" t="s">
        <v>40</v>
      </c>
      <c r="E176" s="51">
        <v>858</v>
      </c>
      <c r="F176" s="51"/>
      <c r="G176" s="51"/>
      <c r="H176" s="52" t="s">
        <v>327</v>
      </c>
      <c r="I176" s="52" t="s">
        <v>328</v>
      </c>
      <c r="J176" s="51" t="s">
        <v>329</v>
      </c>
    </row>
    <row r="177" spans="1:10" ht="57.5" x14ac:dyDescent="0.25">
      <c r="A177" s="53"/>
      <c r="B177" s="52" t="s">
        <v>340</v>
      </c>
      <c r="C177" s="52" t="s">
        <v>341</v>
      </c>
      <c r="D177" s="52" t="s">
        <v>40</v>
      </c>
      <c r="E177" s="52">
        <v>3</v>
      </c>
      <c r="F177" s="52"/>
      <c r="G177" s="52"/>
      <c r="H177" s="52" t="s">
        <v>327</v>
      </c>
      <c r="I177" s="52" t="s">
        <v>328</v>
      </c>
      <c r="J177" s="51" t="s">
        <v>79</v>
      </c>
    </row>
    <row r="178" spans="1:10" ht="80.5" x14ac:dyDescent="0.25">
      <c r="A178" s="53"/>
      <c r="B178" s="51" t="s">
        <v>342</v>
      </c>
      <c r="C178" s="52" t="s">
        <v>343</v>
      </c>
      <c r="D178" s="51" t="s">
        <v>40</v>
      </c>
      <c r="E178" s="51">
        <v>3943</v>
      </c>
      <c r="F178" s="51"/>
      <c r="G178" s="51"/>
      <c r="H178" s="52" t="s">
        <v>327</v>
      </c>
      <c r="I178" s="52" t="s">
        <v>344</v>
      </c>
      <c r="J178" s="51" t="s">
        <v>19</v>
      </c>
    </row>
    <row r="179" spans="1:10" ht="80.5" x14ac:dyDescent="0.25">
      <c r="A179" s="53"/>
      <c r="B179" s="51" t="s">
        <v>345</v>
      </c>
      <c r="C179" s="52" t="s">
        <v>346</v>
      </c>
      <c r="D179" s="51" t="s">
        <v>40</v>
      </c>
      <c r="E179" s="51">
        <v>1923</v>
      </c>
      <c r="F179" s="51"/>
      <c r="G179" s="51"/>
      <c r="H179" s="52" t="s">
        <v>327</v>
      </c>
      <c r="I179" s="52" t="s">
        <v>344</v>
      </c>
      <c r="J179" s="51" t="s">
        <v>15</v>
      </c>
    </row>
    <row r="180" spans="1:10" ht="80.5" x14ac:dyDescent="0.25">
      <c r="A180" s="53"/>
      <c r="B180" s="51" t="s">
        <v>347</v>
      </c>
      <c r="C180" s="52" t="s">
        <v>348</v>
      </c>
      <c r="D180" s="51" t="s">
        <v>40</v>
      </c>
      <c r="E180" s="51">
        <v>1624</v>
      </c>
      <c r="F180" s="51"/>
      <c r="G180" s="51"/>
      <c r="H180" s="52" t="s">
        <v>327</v>
      </c>
      <c r="I180" s="52" t="s">
        <v>344</v>
      </c>
      <c r="J180" s="51" t="s">
        <v>19</v>
      </c>
    </row>
    <row r="181" spans="1:10" ht="80.5" x14ac:dyDescent="0.25">
      <c r="A181" s="53"/>
      <c r="B181" s="51" t="s">
        <v>349</v>
      </c>
      <c r="C181" s="52" t="s">
        <v>350</v>
      </c>
      <c r="D181" s="51" t="s">
        <v>40</v>
      </c>
      <c r="E181" s="51">
        <v>1674</v>
      </c>
      <c r="F181" s="51"/>
      <c r="G181" s="51"/>
      <c r="H181" s="51" t="s">
        <v>327</v>
      </c>
      <c r="I181" s="52" t="s">
        <v>344</v>
      </c>
      <c r="J181" s="51" t="s">
        <v>79</v>
      </c>
    </row>
    <row r="182" spans="1:10" ht="80.5" x14ac:dyDescent="0.25">
      <c r="A182" s="53"/>
      <c r="B182" s="51" t="s">
        <v>351</v>
      </c>
      <c r="C182" s="52" t="s">
        <v>352</v>
      </c>
      <c r="D182" s="51" t="s">
        <v>40</v>
      </c>
      <c r="E182" s="51">
        <v>1924</v>
      </c>
      <c r="F182" s="51"/>
      <c r="G182" s="51"/>
      <c r="H182" s="52" t="s">
        <v>327</v>
      </c>
      <c r="I182" s="52" t="s">
        <v>344</v>
      </c>
      <c r="J182" s="51" t="s">
        <v>19</v>
      </c>
    </row>
    <row r="183" spans="1:10" ht="80.5" x14ac:dyDescent="0.25">
      <c r="A183" s="53"/>
      <c r="B183" s="51" t="s">
        <v>353</v>
      </c>
      <c r="C183" s="52" t="s">
        <v>354</v>
      </c>
      <c r="D183" s="51" t="s">
        <v>40</v>
      </c>
      <c r="E183" s="51">
        <v>2127</v>
      </c>
      <c r="F183" s="51"/>
      <c r="G183" s="51"/>
      <c r="H183" s="52" t="s">
        <v>327</v>
      </c>
      <c r="I183" s="52" t="s">
        <v>344</v>
      </c>
      <c r="J183" s="51" t="s">
        <v>19</v>
      </c>
    </row>
    <row r="184" spans="1:10" ht="80.5" x14ac:dyDescent="0.25">
      <c r="A184" s="53"/>
      <c r="B184" s="51" t="s">
        <v>355</v>
      </c>
      <c r="C184" s="52" t="s">
        <v>356</v>
      </c>
      <c r="D184" s="51" t="s">
        <v>40</v>
      </c>
      <c r="E184" s="51">
        <v>2473</v>
      </c>
      <c r="F184" s="51"/>
      <c r="G184" s="51"/>
      <c r="H184" s="52" t="s">
        <v>327</v>
      </c>
      <c r="I184" s="52" t="s">
        <v>344</v>
      </c>
      <c r="J184" s="51" t="s">
        <v>19</v>
      </c>
    </row>
    <row r="185" spans="1:10" s="28" customFormat="1" ht="103.5" x14ac:dyDescent="0.25">
      <c r="A185" s="53"/>
      <c r="B185" s="52" t="s">
        <v>357</v>
      </c>
      <c r="C185" s="52" t="s">
        <v>358</v>
      </c>
      <c r="D185" s="52" t="s">
        <v>40</v>
      </c>
      <c r="E185" s="52">
        <v>2059</v>
      </c>
      <c r="F185" s="52"/>
      <c r="G185" s="52"/>
      <c r="H185" s="52" t="s">
        <v>327</v>
      </c>
      <c r="I185" s="52" t="s">
        <v>344</v>
      </c>
      <c r="J185" s="52" t="s">
        <v>79</v>
      </c>
    </row>
    <row r="186" spans="1:10" ht="126.5" x14ac:dyDescent="0.25">
      <c r="A186" s="53"/>
      <c r="B186" s="51" t="s">
        <v>359</v>
      </c>
      <c r="C186" s="52" t="s">
        <v>360</v>
      </c>
      <c r="D186" s="51" t="s">
        <v>40</v>
      </c>
      <c r="E186" s="51">
        <v>1273</v>
      </c>
      <c r="F186" s="51"/>
      <c r="G186" s="51"/>
      <c r="H186" s="52" t="s">
        <v>327</v>
      </c>
      <c r="I186" s="52" t="s">
        <v>344</v>
      </c>
      <c r="J186" s="51" t="s">
        <v>19</v>
      </c>
    </row>
    <row r="187" spans="1:10" ht="103.5" x14ac:dyDescent="0.25">
      <c r="A187" s="53"/>
      <c r="B187" s="51" t="s">
        <v>361</v>
      </c>
      <c r="C187" s="52" t="s">
        <v>362</v>
      </c>
      <c r="D187" s="51" t="s">
        <v>40</v>
      </c>
      <c r="E187" s="51">
        <v>1282</v>
      </c>
      <c r="F187" s="51"/>
      <c r="G187" s="51"/>
      <c r="H187" s="52" t="s">
        <v>327</v>
      </c>
      <c r="I187" s="52" t="s">
        <v>344</v>
      </c>
      <c r="J187" s="51" t="s">
        <v>19</v>
      </c>
    </row>
    <row r="188" spans="1:10" ht="80.5" x14ac:dyDescent="0.25">
      <c r="A188" s="53"/>
      <c r="B188" s="51" t="s">
        <v>363</v>
      </c>
      <c r="C188" s="52" t="s">
        <v>364</v>
      </c>
      <c r="D188" s="51" t="s">
        <v>40</v>
      </c>
      <c r="E188" s="51">
        <v>547</v>
      </c>
      <c r="F188" s="51"/>
      <c r="G188" s="51"/>
      <c r="H188" s="52" t="s">
        <v>327</v>
      </c>
      <c r="I188" s="52" t="s">
        <v>344</v>
      </c>
      <c r="J188" s="51" t="s">
        <v>19</v>
      </c>
    </row>
    <row r="189" spans="1:10" s="28" customFormat="1" ht="80.5" x14ac:dyDescent="0.25">
      <c r="A189" s="53"/>
      <c r="B189" s="52" t="s">
        <v>365</v>
      </c>
      <c r="C189" s="52" t="s">
        <v>366</v>
      </c>
      <c r="D189" s="52" t="s">
        <v>40</v>
      </c>
      <c r="E189" s="52">
        <v>1945</v>
      </c>
      <c r="F189" s="52"/>
      <c r="G189" s="52"/>
      <c r="H189" s="52" t="s">
        <v>327</v>
      </c>
      <c r="I189" s="52" t="s">
        <v>344</v>
      </c>
      <c r="J189" s="52" t="s">
        <v>79</v>
      </c>
    </row>
    <row r="190" spans="1:10" ht="80.5" x14ac:dyDescent="0.25">
      <c r="A190" s="53"/>
      <c r="B190" s="51" t="s">
        <v>367</v>
      </c>
      <c r="C190" s="52" t="s">
        <v>368</v>
      </c>
      <c r="D190" s="51" t="s">
        <v>40</v>
      </c>
      <c r="E190" s="51">
        <v>676</v>
      </c>
      <c r="F190" s="51"/>
      <c r="G190" s="51"/>
      <c r="H190" s="52" t="s">
        <v>327</v>
      </c>
      <c r="I190" s="52" t="s">
        <v>344</v>
      </c>
      <c r="J190" s="51" t="s">
        <v>19</v>
      </c>
    </row>
    <row r="191" spans="1:10" ht="80.5" x14ac:dyDescent="0.25">
      <c r="A191" s="53"/>
      <c r="B191" s="51" t="s">
        <v>369</v>
      </c>
      <c r="C191" s="52" t="s">
        <v>370</v>
      </c>
      <c r="D191" s="51" t="s">
        <v>40</v>
      </c>
      <c r="E191" s="51">
        <v>3985</v>
      </c>
      <c r="F191" s="51"/>
      <c r="G191" s="51"/>
      <c r="H191" s="52" t="s">
        <v>327</v>
      </c>
      <c r="I191" s="52" t="s">
        <v>344</v>
      </c>
      <c r="J191" s="51" t="s">
        <v>19</v>
      </c>
    </row>
    <row r="192" spans="1:10" ht="80.5" x14ac:dyDescent="0.25">
      <c r="A192" s="53"/>
      <c r="B192" s="51" t="s">
        <v>371</v>
      </c>
      <c r="C192" s="52" t="s">
        <v>372</v>
      </c>
      <c r="D192" s="51" t="s">
        <v>40</v>
      </c>
      <c r="E192" s="51">
        <v>573</v>
      </c>
      <c r="F192" s="51"/>
      <c r="G192" s="51"/>
      <c r="H192" s="52" t="s">
        <v>327</v>
      </c>
      <c r="I192" s="52" t="s">
        <v>344</v>
      </c>
      <c r="J192" s="51" t="s">
        <v>19</v>
      </c>
    </row>
    <row r="193" spans="1:13" ht="57.5" x14ac:dyDescent="0.25">
      <c r="A193" s="53"/>
      <c r="B193" s="51" t="s">
        <v>373</v>
      </c>
      <c r="C193" s="52" t="s">
        <v>374</v>
      </c>
      <c r="D193" s="51" t="s">
        <v>40</v>
      </c>
      <c r="E193" s="51">
        <v>3</v>
      </c>
      <c r="F193" s="51"/>
      <c r="G193" s="51"/>
      <c r="H193" s="52" t="s">
        <v>327</v>
      </c>
      <c r="I193" s="52" t="s">
        <v>328</v>
      </c>
      <c r="J193" s="51" t="s">
        <v>19</v>
      </c>
    </row>
    <row r="194" spans="1:13" ht="57.5" x14ac:dyDescent="0.25">
      <c r="A194" s="53"/>
      <c r="B194" s="51" t="s">
        <v>375</v>
      </c>
      <c r="C194" s="52" t="s">
        <v>376</v>
      </c>
      <c r="D194" s="51" t="s">
        <v>40</v>
      </c>
      <c r="E194" s="51">
        <v>3</v>
      </c>
      <c r="F194" s="51"/>
      <c r="G194" s="51"/>
      <c r="H194" s="52" t="s">
        <v>327</v>
      </c>
      <c r="I194" s="52" t="s">
        <v>328</v>
      </c>
      <c r="J194" s="51" t="s">
        <v>19</v>
      </c>
    </row>
    <row r="195" spans="1:13" ht="57.5" x14ac:dyDescent="0.25">
      <c r="A195" s="53"/>
      <c r="B195" s="52" t="s">
        <v>377</v>
      </c>
      <c r="C195" s="52" t="s">
        <v>378</v>
      </c>
      <c r="D195" s="52" t="s">
        <v>40</v>
      </c>
      <c r="E195" s="52">
        <v>5</v>
      </c>
      <c r="F195" s="52"/>
      <c r="G195" s="52"/>
      <c r="H195" s="52" t="s">
        <v>327</v>
      </c>
      <c r="I195" s="52" t="s">
        <v>328</v>
      </c>
      <c r="J195" s="51" t="s">
        <v>79</v>
      </c>
    </row>
    <row r="196" spans="1:13" x14ac:dyDescent="0.25">
      <c r="A196" s="53"/>
      <c r="B196" s="52" t="s">
        <v>379</v>
      </c>
      <c r="C196" s="52" t="s">
        <v>380</v>
      </c>
      <c r="D196" s="52" t="s">
        <v>40</v>
      </c>
      <c r="E196" s="52">
        <v>0</v>
      </c>
      <c r="F196" s="52"/>
      <c r="G196" s="52"/>
      <c r="H196" s="52" t="s">
        <v>327</v>
      </c>
      <c r="I196" s="52" t="s">
        <v>381</v>
      </c>
      <c r="J196" s="51" t="s">
        <v>79</v>
      </c>
    </row>
    <row r="197" spans="1:13" ht="57.5" x14ac:dyDescent="0.25">
      <c r="A197" s="53"/>
      <c r="B197" s="52" t="s">
        <v>382</v>
      </c>
      <c r="C197" s="52" t="s">
        <v>383</v>
      </c>
      <c r="D197" s="51" t="s">
        <v>40</v>
      </c>
      <c r="E197" s="51">
        <v>1</v>
      </c>
      <c r="F197" s="51"/>
      <c r="G197" s="51"/>
      <c r="H197" s="52" t="s">
        <v>327</v>
      </c>
      <c r="I197" s="52" t="s">
        <v>328</v>
      </c>
      <c r="J197" s="51" t="s">
        <v>19</v>
      </c>
    </row>
    <row r="198" spans="1:13" ht="57.5" x14ac:dyDescent="0.25">
      <c r="A198" s="53"/>
      <c r="B198" s="51" t="s">
        <v>384</v>
      </c>
      <c r="C198" s="51" t="s">
        <v>385</v>
      </c>
      <c r="D198" s="51" t="s">
        <v>40</v>
      </c>
      <c r="E198" s="51">
        <v>28</v>
      </c>
      <c r="F198" s="24"/>
      <c r="G198" s="24"/>
      <c r="H198" s="52" t="s">
        <v>327</v>
      </c>
      <c r="I198" s="52" t="s">
        <v>386</v>
      </c>
      <c r="J198" s="51" t="s">
        <v>19</v>
      </c>
    </row>
    <row r="199" spans="1:13" ht="57.5" x14ac:dyDescent="0.25">
      <c r="A199" s="53"/>
      <c r="B199" s="51" t="s">
        <v>387</v>
      </c>
      <c r="C199" s="51" t="s">
        <v>388</v>
      </c>
      <c r="D199" s="51" t="s">
        <v>40</v>
      </c>
      <c r="E199" s="51">
        <v>265</v>
      </c>
      <c r="F199" s="51"/>
      <c r="G199" s="51"/>
      <c r="H199" s="52" t="s">
        <v>327</v>
      </c>
      <c r="I199" s="52" t="s">
        <v>386</v>
      </c>
      <c r="J199" s="51" t="s">
        <v>19</v>
      </c>
    </row>
    <row r="200" spans="1:13" ht="57.5" x14ac:dyDescent="0.25">
      <c r="A200" s="53"/>
      <c r="B200" s="51" t="s">
        <v>389</v>
      </c>
      <c r="C200" s="51" t="s">
        <v>390</v>
      </c>
      <c r="D200" s="51" t="s">
        <v>40</v>
      </c>
      <c r="E200" s="51">
        <v>23500</v>
      </c>
      <c r="F200" s="51"/>
      <c r="G200" s="51"/>
      <c r="H200" s="52" t="s">
        <v>327</v>
      </c>
      <c r="I200" s="52" t="s">
        <v>386</v>
      </c>
      <c r="J200" s="51" t="s">
        <v>15</v>
      </c>
    </row>
    <row r="201" spans="1:13" x14ac:dyDescent="0.25">
      <c r="A201" s="78"/>
      <c r="B201"/>
      <c r="C201"/>
      <c r="D201"/>
      <c r="E201"/>
      <c r="F201"/>
      <c r="G201"/>
      <c r="H201" s="1"/>
      <c r="I201" s="1"/>
      <c r="J201"/>
    </row>
    <row r="202" spans="1:13" customFormat="1" x14ac:dyDescent="0.25">
      <c r="A202" s="148" t="s">
        <v>391</v>
      </c>
      <c r="B202" s="154"/>
      <c r="C202" s="154"/>
      <c r="D202" s="154"/>
      <c r="E202" s="149"/>
      <c r="F202" s="149"/>
      <c r="G202" s="149"/>
      <c r="H202" s="154"/>
      <c r="I202" s="154"/>
      <c r="J202" s="151"/>
      <c r="L202" s="134"/>
    </row>
    <row r="203" spans="1:13" s="29" customFormat="1" x14ac:dyDescent="0.25">
      <c r="A203" s="144" t="s">
        <v>392</v>
      </c>
      <c r="B203" s="110" t="s">
        <v>919</v>
      </c>
      <c r="C203" s="125"/>
      <c r="D203" s="125"/>
      <c r="E203" s="125"/>
      <c r="F203" s="125"/>
      <c r="G203" s="125"/>
      <c r="H203" s="125"/>
      <c r="I203" s="125"/>
      <c r="J203" s="126"/>
      <c r="L203" s="139"/>
      <c r="M203" s="139"/>
    </row>
    <row r="204" spans="1:13" s="29" customFormat="1" x14ac:dyDescent="0.25">
      <c r="A204" s="145" t="s">
        <v>393</v>
      </c>
      <c r="B204" s="110" t="s">
        <v>394</v>
      </c>
      <c r="C204" s="110"/>
      <c r="D204" s="110"/>
      <c r="E204" s="125"/>
      <c r="F204" s="125"/>
      <c r="G204" s="125"/>
      <c r="H204" s="125"/>
      <c r="I204" s="125"/>
      <c r="J204" s="126"/>
      <c r="L204" s="139"/>
      <c r="M204" s="139"/>
    </row>
    <row r="205" spans="1:13" s="29" customFormat="1" x14ac:dyDescent="0.25">
      <c r="A205" s="145" t="s">
        <v>395</v>
      </c>
      <c r="B205" s="110" t="s">
        <v>396</v>
      </c>
      <c r="C205" s="110"/>
      <c r="D205" s="110"/>
      <c r="E205" s="125"/>
      <c r="F205" s="125"/>
      <c r="G205" s="125"/>
      <c r="H205" s="125"/>
      <c r="I205" s="125"/>
      <c r="J205" s="126"/>
      <c r="L205" s="139"/>
      <c r="M205" s="139"/>
    </row>
    <row r="206" spans="1:13" s="29" customFormat="1" x14ac:dyDescent="0.25">
      <c r="A206" s="145" t="s">
        <v>397</v>
      </c>
      <c r="B206" s="110" t="s">
        <v>398</v>
      </c>
      <c r="C206" s="110"/>
      <c r="D206" s="110"/>
      <c r="E206" s="125"/>
      <c r="F206" s="125"/>
      <c r="G206" s="125"/>
      <c r="H206" s="125"/>
      <c r="I206" s="125"/>
      <c r="J206" s="126"/>
      <c r="L206" s="139"/>
      <c r="M206" s="139"/>
    </row>
    <row r="207" spans="1:13" s="29" customFormat="1" x14ac:dyDescent="0.25">
      <c r="A207" s="145" t="s">
        <v>399</v>
      </c>
      <c r="B207" s="110" t="s">
        <v>400</v>
      </c>
      <c r="C207" s="110"/>
      <c r="D207" s="110"/>
      <c r="E207" s="125"/>
      <c r="F207" s="125"/>
      <c r="G207" s="125"/>
      <c r="H207" s="125"/>
      <c r="I207" s="125"/>
      <c r="J207" s="126"/>
      <c r="L207" s="139"/>
      <c r="M207" s="139"/>
    </row>
    <row r="208" spans="1:13" s="29" customFormat="1" x14ac:dyDescent="0.25">
      <c r="A208" s="145" t="s">
        <v>401</v>
      </c>
      <c r="B208" s="110" t="s">
        <v>402</v>
      </c>
      <c r="C208" s="110"/>
      <c r="D208" s="110"/>
      <c r="E208" s="125"/>
      <c r="F208" s="125"/>
      <c r="G208" s="125"/>
      <c r="H208" s="125"/>
      <c r="I208" s="125"/>
      <c r="J208" s="126"/>
      <c r="L208" s="139"/>
      <c r="M208" s="139"/>
    </row>
    <row r="209" spans="1:13" s="29" customFormat="1" x14ac:dyDescent="0.25">
      <c r="A209" s="145" t="s">
        <v>403</v>
      </c>
      <c r="B209" s="110" t="s">
        <v>404</v>
      </c>
      <c r="C209" s="110"/>
      <c r="D209" s="110"/>
      <c r="E209" s="125"/>
      <c r="F209" s="125"/>
      <c r="G209" s="125"/>
      <c r="H209" s="125"/>
      <c r="I209" s="125"/>
      <c r="J209" s="126"/>
      <c r="L209" s="139"/>
      <c r="M209" s="139"/>
    </row>
    <row r="210" spans="1:13" x14ac:dyDescent="0.25">
      <c r="A210" s="146" t="s">
        <v>405</v>
      </c>
      <c r="B210" s="147" t="s">
        <v>406</v>
      </c>
      <c r="C210" s="147"/>
      <c r="D210" s="147"/>
      <c r="E210" s="147"/>
      <c r="F210" s="147"/>
      <c r="G210" s="147"/>
      <c r="H210" s="152"/>
      <c r="I210" s="152"/>
      <c r="J210" s="153"/>
      <c r="M210" s="139"/>
    </row>
    <row r="211" spans="1:13" x14ac:dyDescent="0.25">
      <c r="A211" s="28"/>
    </row>
    <row r="212" spans="1:13" x14ac:dyDescent="0.25">
      <c r="A212" s="28"/>
    </row>
  </sheetData>
  <mergeCells count="51">
    <mergeCell ref="A4:J4"/>
    <mergeCell ref="A5:J5"/>
    <mergeCell ref="A28:J28"/>
    <mergeCell ref="B29:C29"/>
    <mergeCell ref="B30:C30"/>
    <mergeCell ref="B42:C42"/>
    <mergeCell ref="B31:C31"/>
    <mergeCell ref="B32:C32"/>
    <mergeCell ref="B33:C33"/>
    <mergeCell ref="B34:C34"/>
    <mergeCell ref="B35:C35"/>
    <mergeCell ref="B36:C36"/>
    <mergeCell ref="B37:C37"/>
    <mergeCell ref="B38:C38"/>
    <mergeCell ref="B39:C39"/>
    <mergeCell ref="B40:C40"/>
    <mergeCell ref="B41:C41"/>
    <mergeCell ref="B54:C54"/>
    <mergeCell ref="B43:C43"/>
    <mergeCell ref="B44:C44"/>
    <mergeCell ref="B45:C45"/>
    <mergeCell ref="B46:C46"/>
    <mergeCell ref="B47:C47"/>
    <mergeCell ref="B48:C48"/>
    <mergeCell ref="B49:C49"/>
    <mergeCell ref="B50:C50"/>
    <mergeCell ref="B51:C51"/>
    <mergeCell ref="B52:C52"/>
    <mergeCell ref="B53:C53"/>
    <mergeCell ref="A66:J66"/>
    <mergeCell ref="B55:C55"/>
    <mergeCell ref="B56:C56"/>
    <mergeCell ref="B57:C57"/>
    <mergeCell ref="B58:C58"/>
    <mergeCell ref="B59:C59"/>
    <mergeCell ref="B60:C60"/>
    <mergeCell ref="B61:C61"/>
    <mergeCell ref="B62:C62"/>
    <mergeCell ref="B63:C63"/>
    <mergeCell ref="B64:C64"/>
    <mergeCell ref="B65:C65"/>
    <mergeCell ref="B123:C123"/>
    <mergeCell ref="B124:C124"/>
    <mergeCell ref="A133:J133"/>
    <mergeCell ref="A166:J166"/>
    <mergeCell ref="A74:J74"/>
    <mergeCell ref="B75:C75"/>
    <mergeCell ref="B76:C76"/>
    <mergeCell ref="B114:C114"/>
    <mergeCell ref="B116:C116"/>
    <mergeCell ref="B120:C120"/>
  </mergeCells>
  <pageMargins left="0.70866141732283472" right="0.70866141732283472" top="0.74803149606299213" bottom="0.74803149606299213" header="0.31496062992125984" footer="0.31496062992125984"/>
  <pageSetup paperSize="9" scale="48" fitToHeight="1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13"/>
  <sheetViews>
    <sheetView zoomScale="110" zoomScaleNormal="110" workbookViewId="0">
      <pane xSplit="4" ySplit="2" topLeftCell="E116" activePane="bottomRight" state="frozen"/>
      <selection pane="topRight" activeCell="E1" sqref="E1"/>
      <selection pane="bottomLeft" activeCell="A3" sqref="A3"/>
      <selection pane="bottomRight" activeCell="E121" sqref="E121"/>
    </sheetView>
  </sheetViews>
  <sheetFormatPr defaultColWidth="9" defaultRowHeight="11.5" x14ac:dyDescent="0.25"/>
  <cols>
    <col min="1" max="1" width="21.6328125" style="35" customWidth="1"/>
    <col min="2" max="2" width="10.36328125" style="2" customWidth="1"/>
    <col min="3" max="3" width="10" style="2" customWidth="1"/>
    <col min="4" max="4" width="9.7265625" style="2" customWidth="1"/>
    <col min="5" max="7" width="9" style="2"/>
    <col min="8" max="8" width="10.7265625" style="28" customWidth="1"/>
    <col min="9" max="9" width="70.36328125" style="28" customWidth="1"/>
    <col min="10" max="10" width="9" style="2"/>
    <col min="11" max="11" width="1.7265625" style="2" customWidth="1"/>
    <col min="12" max="12" width="9" style="2"/>
    <col min="13" max="13" width="27.453125" style="2" customWidth="1"/>
    <col min="14" max="16384" width="9" style="2"/>
  </cols>
  <sheetData>
    <row r="1" spans="1:20" customFormat="1" x14ac:dyDescent="0.25">
      <c r="A1" s="31"/>
      <c r="B1" s="4"/>
      <c r="C1" s="4"/>
      <c r="D1" s="4"/>
      <c r="E1" s="4"/>
      <c r="F1" s="4"/>
      <c r="G1" s="4"/>
      <c r="H1" s="74"/>
      <c r="I1" s="5"/>
      <c r="J1" s="4"/>
    </row>
    <row r="2" spans="1:20" customFormat="1" ht="46" x14ac:dyDescent="0.25">
      <c r="A2" s="3" t="s">
        <v>0</v>
      </c>
      <c r="B2" s="3"/>
      <c r="C2" s="3"/>
      <c r="D2" s="3" t="s">
        <v>1</v>
      </c>
      <c r="E2" s="3" t="s">
        <v>2</v>
      </c>
      <c r="F2" s="3" t="s">
        <v>3</v>
      </c>
      <c r="G2" s="3" t="s">
        <v>4</v>
      </c>
      <c r="H2" s="40" t="s">
        <v>5</v>
      </c>
      <c r="I2" s="3" t="s">
        <v>6</v>
      </c>
      <c r="J2" s="3" t="s">
        <v>7</v>
      </c>
    </row>
    <row r="3" spans="1:20" customFormat="1" x14ac:dyDescent="0.25">
      <c r="A3" s="113"/>
      <c r="B3" s="114"/>
      <c r="C3" s="114"/>
      <c r="D3" s="114"/>
      <c r="E3" s="114"/>
      <c r="F3" s="114"/>
      <c r="G3" s="114"/>
      <c r="H3" s="114"/>
      <c r="I3" s="114"/>
      <c r="J3" s="115"/>
    </row>
    <row r="4" spans="1:20" s="70" customFormat="1" ht="179.25" customHeight="1" x14ac:dyDescent="0.25">
      <c r="A4" s="182" t="s">
        <v>8</v>
      </c>
      <c r="B4" s="183"/>
      <c r="C4" s="183"/>
      <c r="D4" s="183"/>
      <c r="E4" s="183"/>
      <c r="F4" s="183"/>
      <c r="G4" s="183"/>
      <c r="H4" s="183"/>
      <c r="I4" s="183"/>
      <c r="J4" s="184"/>
    </row>
    <row r="5" spans="1:20" x14ac:dyDescent="0.25">
      <c r="A5" s="185" t="s">
        <v>9</v>
      </c>
      <c r="B5" s="186"/>
      <c r="C5" s="186"/>
      <c r="D5" s="186"/>
      <c r="E5" s="186"/>
      <c r="F5" s="186"/>
      <c r="G5" s="186"/>
      <c r="H5" s="186"/>
      <c r="I5" s="186"/>
      <c r="J5" s="187"/>
    </row>
    <row r="6" spans="1:20" ht="46" x14ac:dyDescent="0.25">
      <c r="A6" s="53"/>
      <c r="B6" s="91" t="s">
        <v>10</v>
      </c>
      <c r="C6" s="91" t="s">
        <v>11</v>
      </c>
      <c r="D6" s="91" t="s">
        <v>12</v>
      </c>
      <c r="E6" s="108">
        <v>2.8210000000000002</v>
      </c>
      <c r="F6" s="109">
        <v>2.1760000000000002</v>
      </c>
      <c r="G6" s="111">
        <v>0.64500000000000002</v>
      </c>
      <c r="H6" s="108" t="s">
        <v>13</v>
      </c>
      <c r="I6" s="112" t="s">
        <v>14</v>
      </c>
      <c r="J6" s="108" t="s">
        <v>15</v>
      </c>
      <c r="M6"/>
      <c r="N6"/>
      <c r="O6"/>
      <c r="S6"/>
      <c r="T6"/>
    </row>
    <row r="7" spans="1:20" ht="23" x14ac:dyDescent="0.25">
      <c r="A7" s="53"/>
      <c r="B7" s="91" t="s">
        <v>10</v>
      </c>
      <c r="C7" s="91" t="s">
        <v>16</v>
      </c>
      <c r="D7" s="91" t="s">
        <v>12</v>
      </c>
      <c r="E7" s="51">
        <v>2.8839999999999999</v>
      </c>
      <c r="F7" s="52">
        <v>2.2330000000000001</v>
      </c>
      <c r="G7" s="91">
        <v>0.65100000000000002</v>
      </c>
      <c r="H7" s="91" t="s">
        <v>17</v>
      </c>
      <c r="I7" s="95" t="s">
        <v>18</v>
      </c>
      <c r="J7" s="51" t="s">
        <v>19</v>
      </c>
      <c r="N7"/>
      <c r="O7"/>
      <c r="S7"/>
      <c r="T7"/>
    </row>
    <row r="8" spans="1:20" ht="46" x14ac:dyDescent="0.25">
      <c r="A8" s="53"/>
      <c r="B8" s="91" t="s">
        <v>10</v>
      </c>
      <c r="C8" s="91" t="s">
        <v>20</v>
      </c>
      <c r="D8" s="91" t="s">
        <v>12</v>
      </c>
      <c r="E8" s="108">
        <v>3.073</v>
      </c>
      <c r="F8" s="109">
        <v>2.4140000000000001</v>
      </c>
      <c r="G8" s="111">
        <v>0.65900000000000003</v>
      </c>
      <c r="H8" s="108" t="s">
        <v>13</v>
      </c>
      <c r="I8" s="112" t="s">
        <v>21</v>
      </c>
      <c r="J8" s="108" t="s">
        <v>15</v>
      </c>
      <c r="M8"/>
      <c r="N8"/>
      <c r="O8"/>
      <c r="S8"/>
      <c r="T8"/>
    </row>
    <row r="9" spans="1:20" ht="138" x14ac:dyDescent="0.25">
      <c r="A9" s="53"/>
      <c r="B9" s="91" t="s">
        <v>22</v>
      </c>
      <c r="C9" s="91" t="s">
        <v>23</v>
      </c>
      <c r="D9" s="91" t="s">
        <v>12</v>
      </c>
      <c r="E9" s="111">
        <v>0.55000000000000004</v>
      </c>
      <c r="F9" s="109">
        <v>2.8000000000000001E-2</v>
      </c>
      <c r="G9" s="111">
        <v>0.52200000000000002</v>
      </c>
      <c r="H9" s="108" t="s">
        <v>13</v>
      </c>
      <c r="I9" s="112" t="s">
        <v>24</v>
      </c>
      <c r="J9" s="108" t="s">
        <v>15</v>
      </c>
      <c r="M9" s="1"/>
      <c r="N9"/>
      <c r="O9"/>
      <c r="S9"/>
      <c r="T9"/>
    </row>
    <row r="10" spans="1:20" ht="161" x14ac:dyDescent="0.25">
      <c r="A10" s="53"/>
      <c r="B10" s="111" t="s">
        <v>22</v>
      </c>
      <c r="C10" s="111" t="s">
        <v>25</v>
      </c>
      <c r="D10" s="91" t="s">
        <v>12</v>
      </c>
      <c r="E10" s="108">
        <v>0.92800000000000005</v>
      </c>
      <c r="F10" s="109">
        <v>0.38600000000000001</v>
      </c>
      <c r="G10" s="111">
        <v>0.54200000000000004</v>
      </c>
      <c r="H10" s="108" t="s">
        <v>13</v>
      </c>
      <c r="I10" s="112" t="s">
        <v>26</v>
      </c>
      <c r="J10" s="108" t="s">
        <v>15</v>
      </c>
      <c r="M10"/>
      <c r="N10"/>
      <c r="O10"/>
      <c r="S10"/>
      <c r="T10"/>
    </row>
    <row r="11" spans="1:20" ht="46" x14ac:dyDescent="0.25">
      <c r="A11" s="53"/>
      <c r="B11" s="91" t="s">
        <v>27</v>
      </c>
      <c r="C11" s="91" t="s">
        <v>28</v>
      </c>
      <c r="D11" s="91" t="s">
        <v>12</v>
      </c>
      <c r="E11" s="108">
        <v>3.2559999999999998</v>
      </c>
      <c r="F11" s="109">
        <v>2.468</v>
      </c>
      <c r="G11" s="111">
        <v>0.78700000000000003</v>
      </c>
      <c r="H11" s="108" t="s">
        <v>13</v>
      </c>
      <c r="I11" s="112" t="s">
        <v>29</v>
      </c>
      <c r="J11" s="108" t="s">
        <v>15</v>
      </c>
      <c r="M11"/>
      <c r="N11"/>
      <c r="O11"/>
      <c r="S11"/>
      <c r="T11"/>
    </row>
    <row r="12" spans="1:20" ht="23" x14ac:dyDescent="0.25">
      <c r="A12" s="53"/>
      <c r="B12" s="91" t="s">
        <v>30</v>
      </c>
      <c r="C12" s="91" t="s">
        <v>16</v>
      </c>
      <c r="D12" s="91" t="s">
        <v>12</v>
      </c>
      <c r="E12" s="51">
        <v>3.3090000000000002</v>
      </c>
      <c r="F12" s="52">
        <v>2.5139999999999998</v>
      </c>
      <c r="G12" s="91">
        <v>0.79600000000000004</v>
      </c>
      <c r="H12" s="91" t="s">
        <v>17</v>
      </c>
      <c r="I12" s="95" t="s">
        <v>18</v>
      </c>
      <c r="J12" s="51" t="s">
        <v>19</v>
      </c>
      <c r="M12"/>
      <c r="N12"/>
      <c r="O12"/>
      <c r="S12"/>
      <c r="T12"/>
    </row>
    <row r="13" spans="1:20" ht="34.5" x14ac:dyDescent="0.25">
      <c r="A13" s="53"/>
      <c r="B13" s="91" t="s">
        <v>30</v>
      </c>
      <c r="C13" s="91" t="s">
        <v>20</v>
      </c>
      <c r="D13" s="91" t="s">
        <v>12</v>
      </c>
      <c r="E13" s="108">
        <v>3.468</v>
      </c>
      <c r="F13" s="109">
        <v>2.6520000000000001</v>
      </c>
      <c r="G13" s="111">
        <v>0.81599999999999995</v>
      </c>
      <c r="H13" s="108" t="s">
        <v>13</v>
      </c>
      <c r="I13" s="112" t="s">
        <v>31</v>
      </c>
      <c r="J13" s="108" t="s">
        <v>15</v>
      </c>
      <c r="M13"/>
      <c r="N13"/>
      <c r="O13"/>
      <c r="S13"/>
      <c r="T13"/>
    </row>
    <row r="14" spans="1:20" ht="138" x14ac:dyDescent="0.25">
      <c r="A14" s="53"/>
      <c r="B14" s="91" t="s">
        <v>30</v>
      </c>
      <c r="C14" s="91" t="s">
        <v>32</v>
      </c>
      <c r="D14" s="91" t="s">
        <v>12</v>
      </c>
      <c r="E14" s="108">
        <v>0.34699999999999998</v>
      </c>
      <c r="F14" s="109">
        <v>3.2000000000000001E-2</v>
      </c>
      <c r="G14" s="111">
        <v>0.314</v>
      </c>
      <c r="H14" s="108" t="s">
        <v>13</v>
      </c>
      <c r="I14" s="112" t="s">
        <v>33</v>
      </c>
      <c r="J14" s="108" t="s">
        <v>15</v>
      </c>
      <c r="M14"/>
      <c r="N14"/>
      <c r="O14"/>
      <c r="S14"/>
      <c r="T14"/>
    </row>
    <row r="15" spans="1:20" ht="92" x14ac:dyDescent="0.25">
      <c r="A15" s="53"/>
      <c r="B15" s="91" t="s">
        <v>30</v>
      </c>
      <c r="C15" s="91" t="s">
        <v>34</v>
      </c>
      <c r="D15" s="91" t="s">
        <v>12</v>
      </c>
      <c r="E15" s="111">
        <v>0.437</v>
      </c>
      <c r="F15" s="112">
        <v>3.1E-2</v>
      </c>
      <c r="G15" s="111">
        <v>0.40600000000000003</v>
      </c>
      <c r="H15" s="108" t="s">
        <v>13</v>
      </c>
      <c r="I15" s="112" t="s">
        <v>35</v>
      </c>
      <c r="J15" s="108" t="s">
        <v>15</v>
      </c>
      <c r="M15"/>
      <c r="N15"/>
      <c r="O15"/>
      <c r="S15"/>
      <c r="T15"/>
    </row>
    <row r="16" spans="1:20" ht="46" x14ac:dyDescent="0.25">
      <c r="A16" s="53"/>
      <c r="B16" s="91" t="s">
        <v>30</v>
      </c>
      <c r="C16" s="91" t="s">
        <v>36</v>
      </c>
      <c r="D16" s="91" t="s">
        <v>12</v>
      </c>
      <c r="E16" s="108">
        <v>3.2679999999999998</v>
      </c>
      <c r="F16" s="109">
        <v>2.4649999999999999</v>
      </c>
      <c r="G16" s="111">
        <v>0.80300000000000005</v>
      </c>
      <c r="H16" s="108" t="s">
        <v>13</v>
      </c>
      <c r="I16" s="112" t="s">
        <v>37</v>
      </c>
      <c r="J16" s="108" t="s">
        <v>15</v>
      </c>
      <c r="M16"/>
      <c r="N16"/>
      <c r="O16"/>
      <c r="S16"/>
      <c r="T16"/>
    </row>
    <row r="17" spans="1:20" x14ac:dyDescent="0.25">
      <c r="A17" s="53"/>
      <c r="B17" s="91" t="s">
        <v>38</v>
      </c>
      <c r="C17" s="91" t="s">
        <v>39</v>
      </c>
      <c r="D17" s="91" t="s">
        <v>40</v>
      </c>
      <c r="E17" s="108">
        <v>2.6080000000000001</v>
      </c>
      <c r="F17" s="109">
        <v>2.2549999999999999</v>
      </c>
      <c r="G17" s="111">
        <v>0.35299999999999998</v>
      </c>
      <c r="H17" s="108" t="s">
        <v>41</v>
      </c>
      <c r="I17" s="112" t="s">
        <v>42</v>
      </c>
      <c r="J17" s="108" t="s">
        <v>15</v>
      </c>
      <c r="M17"/>
      <c r="N17"/>
      <c r="O17"/>
      <c r="S17"/>
      <c r="T17"/>
    </row>
    <row r="18" spans="1:20" ht="80.5" x14ac:dyDescent="0.25">
      <c r="A18" s="53"/>
      <c r="B18" s="91" t="s">
        <v>43</v>
      </c>
      <c r="C18" s="91" t="s">
        <v>44</v>
      </c>
      <c r="D18" s="91" t="s">
        <v>40</v>
      </c>
      <c r="E18" s="108">
        <v>1.024</v>
      </c>
      <c r="F18" s="111">
        <v>0.112</v>
      </c>
      <c r="G18" s="109">
        <v>0.91200000000000003</v>
      </c>
      <c r="H18" s="108" t="s">
        <v>41</v>
      </c>
      <c r="I18" s="112" t="s">
        <v>45</v>
      </c>
      <c r="J18" s="108" t="s">
        <v>15</v>
      </c>
      <c r="M18"/>
      <c r="N18"/>
      <c r="O18"/>
      <c r="S18"/>
      <c r="T18"/>
    </row>
    <row r="19" spans="1:20" ht="57.5" x14ac:dyDescent="0.25">
      <c r="A19" s="53"/>
      <c r="B19" s="91" t="s">
        <v>46</v>
      </c>
      <c r="C19" s="91" t="s">
        <v>39</v>
      </c>
      <c r="D19" s="91" t="s">
        <v>40</v>
      </c>
      <c r="E19" s="51">
        <v>3.6509999999999998</v>
      </c>
      <c r="F19" s="52">
        <v>2.9449999999999998</v>
      </c>
      <c r="G19" s="91">
        <v>0.70599999999999996</v>
      </c>
      <c r="H19" s="51" t="s">
        <v>17</v>
      </c>
      <c r="I19" s="95" t="s">
        <v>47</v>
      </c>
      <c r="J19" s="51" t="s">
        <v>19</v>
      </c>
      <c r="M19"/>
      <c r="N19"/>
      <c r="O19"/>
      <c r="S19"/>
      <c r="T19"/>
    </row>
    <row r="20" spans="1:20" ht="126.5" x14ac:dyDescent="0.25">
      <c r="A20" s="53"/>
      <c r="B20" s="91" t="s">
        <v>46</v>
      </c>
      <c r="C20" s="91" t="s">
        <v>44</v>
      </c>
      <c r="D20" s="91" t="s">
        <v>40</v>
      </c>
      <c r="E20" s="51">
        <v>1.431</v>
      </c>
      <c r="F20" s="52">
        <v>0.17599999999999999</v>
      </c>
      <c r="G20" s="91">
        <v>1.254</v>
      </c>
      <c r="H20" s="51" t="s">
        <v>17</v>
      </c>
      <c r="I20" s="95" t="s">
        <v>48</v>
      </c>
      <c r="J20" s="51" t="s">
        <v>19</v>
      </c>
      <c r="M20"/>
      <c r="N20"/>
      <c r="O20"/>
      <c r="S20"/>
      <c r="T20"/>
    </row>
    <row r="21" spans="1:20" ht="23" x14ac:dyDescent="0.25">
      <c r="A21" s="53"/>
      <c r="B21" s="91" t="s">
        <v>49</v>
      </c>
      <c r="C21" s="91" t="s">
        <v>20</v>
      </c>
      <c r="D21" s="91" t="s">
        <v>12</v>
      </c>
      <c r="E21" s="108">
        <v>1.802</v>
      </c>
      <c r="F21" s="109">
        <v>1.635</v>
      </c>
      <c r="G21" s="111">
        <v>0.16700000000000001</v>
      </c>
      <c r="H21" s="108" t="s">
        <v>13</v>
      </c>
      <c r="I21" s="112" t="s">
        <v>50</v>
      </c>
      <c r="J21" s="108" t="s">
        <v>15</v>
      </c>
      <c r="M21"/>
      <c r="N21"/>
      <c r="O21"/>
      <c r="S21"/>
      <c r="T21"/>
    </row>
    <row r="22" spans="1:20" ht="46" x14ac:dyDescent="0.25">
      <c r="A22" s="53"/>
      <c r="B22" s="91" t="s">
        <v>51</v>
      </c>
      <c r="C22" s="91"/>
      <c r="D22" s="91" t="s">
        <v>40</v>
      </c>
      <c r="E22" s="108">
        <v>12.516</v>
      </c>
      <c r="F22" s="109">
        <v>0</v>
      </c>
      <c r="G22" s="111">
        <v>12.516</v>
      </c>
      <c r="H22" s="108" t="s">
        <v>41</v>
      </c>
      <c r="I22" s="112" t="s">
        <v>407</v>
      </c>
      <c r="J22" s="108" t="s">
        <v>15</v>
      </c>
      <c r="M22"/>
      <c r="N22"/>
      <c r="O22"/>
      <c r="S22"/>
      <c r="T22"/>
    </row>
    <row r="23" spans="1:20" ht="46" x14ac:dyDescent="0.25">
      <c r="A23" s="53"/>
      <c r="B23" s="91" t="s">
        <v>53</v>
      </c>
      <c r="C23" s="91"/>
      <c r="D23" s="91" t="s">
        <v>40</v>
      </c>
      <c r="E23" s="111">
        <v>1.1399999999999999</v>
      </c>
      <c r="F23" s="109">
        <v>0</v>
      </c>
      <c r="G23" s="111">
        <v>1.1399999999999999</v>
      </c>
      <c r="H23" s="108" t="s">
        <v>41</v>
      </c>
      <c r="I23" s="112" t="s">
        <v>408</v>
      </c>
      <c r="J23" s="108" t="s">
        <v>15</v>
      </c>
      <c r="M23"/>
      <c r="N23"/>
      <c r="O23"/>
      <c r="S23"/>
      <c r="T23"/>
    </row>
    <row r="24" spans="1:20" ht="69" x14ac:dyDescent="0.25">
      <c r="A24" s="53"/>
      <c r="B24" s="91" t="s">
        <v>55</v>
      </c>
      <c r="C24" s="91"/>
      <c r="D24" s="91" t="s">
        <v>12</v>
      </c>
      <c r="E24" s="51">
        <v>3.4359999999999999</v>
      </c>
      <c r="F24" s="52">
        <v>2.7189999999999999</v>
      </c>
      <c r="G24" s="91">
        <v>0.71699999999999997</v>
      </c>
      <c r="H24" s="91" t="s">
        <v>17</v>
      </c>
      <c r="I24" s="112" t="s">
        <v>56</v>
      </c>
      <c r="J24" s="51" t="s">
        <v>19</v>
      </c>
      <c r="M24"/>
      <c r="N24"/>
      <c r="O24"/>
      <c r="S24"/>
      <c r="T24"/>
    </row>
    <row r="25" spans="1:20" ht="46" x14ac:dyDescent="0.25">
      <c r="A25" s="53"/>
      <c r="B25" s="91" t="s">
        <v>57</v>
      </c>
      <c r="C25" s="91"/>
      <c r="D25" s="91" t="s">
        <v>12</v>
      </c>
      <c r="E25" s="51">
        <v>3.762</v>
      </c>
      <c r="F25" s="52">
        <v>3.11</v>
      </c>
      <c r="G25" s="91">
        <v>0.65200000000000002</v>
      </c>
      <c r="H25" s="91" t="s">
        <v>17</v>
      </c>
      <c r="I25" s="112" t="s">
        <v>58</v>
      </c>
      <c r="J25" s="51" t="s">
        <v>19</v>
      </c>
      <c r="M25"/>
      <c r="N25"/>
      <c r="O25"/>
      <c r="S25"/>
      <c r="T25" s="1"/>
    </row>
    <row r="26" spans="1:20" ht="23" x14ac:dyDescent="0.25">
      <c r="A26" s="53"/>
      <c r="B26" s="91" t="s">
        <v>59</v>
      </c>
      <c r="C26" s="111" t="s">
        <v>60</v>
      </c>
      <c r="D26" s="91" t="s">
        <v>12</v>
      </c>
      <c r="E26" s="108">
        <v>3.2029999999999998</v>
      </c>
      <c r="F26" s="109">
        <v>2.5070000000000001</v>
      </c>
      <c r="G26" s="111">
        <v>0.69599999999999995</v>
      </c>
      <c r="H26" s="108" t="s">
        <v>13</v>
      </c>
      <c r="I26" s="112" t="s">
        <v>61</v>
      </c>
      <c r="J26" s="108" t="s">
        <v>15</v>
      </c>
      <c r="M26"/>
      <c r="N26"/>
      <c r="O26"/>
      <c r="S26"/>
      <c r="T26"/>
    </row>
    <row r="27" spans="1:20" ht="92" x14ac:dyDescent="0.25">
      <c r="A27" s="53"/>
      <c r="B27" s="111" t="s">
        <v>59</v>
      </c>
      <c r="C27" s="111" t="s">
        <v>62</v>
      </c>
      <c r="D27" s="111" t="s">
        <v>12</v>
      </c>
      <c r="E27" s="108">
        <v>1.6279999999999999</v>
      </c>
      <c r="F27" s="109">
        <v>1.7999999999999999E-2</v>
      </c>
      <c r="G27" s="111">
        <v>1.609</v>
      </c>
      <c r="H27" s="108" t="s">
        <v>13</v>
      </c>
      <c r="I27" s="112" t="s">
        <v>63</v>
      </c>
      <c r="J27" s="108" t="s">
        <v>15</v>
      </c>
      <c r="M27"/>
      <c r="N27"/>
      <c r="O27"/>
      <c r="S27"/>
      <c r="T27"/>
    </row>
    <row r="28" spans="1:20" x14ac:dyDescent="0.25">
      <c r="A28" s="181" t="s">
        <v>64</v>
      </c>
      <c r="B28" s="181"/>
      <c r="C28" s="181"/>
      <c r="D28" s="181"/>
      <c r="E28" s="181"/>
      <c r="F28" s="181"/>
      <c r="G28" s="181"/>
      <c r="H28" s="181"/>
      <c r="I28" s="181"/>
      <c r="J28" s="181"/>
    </row>
    <row r="29" spans="1:20" x14ac:dyDescent="0.25">
      <c r="A29" s="53"/>
      <c r="B29" s="179" t="s">
        <v>409</v>
      </c>
      <c r="C29" s="180"/>
      <c r="D29" s="108" t="s">
        <v>12</v>
      </c>
      <c r="E29" s="111" t="s">
        <v>410</v>
      </c>
      <c r="F29" s="111"/>
      <c r="G29" s="111"/>
      <c r="H29" s="108"/>
      <c r="I29" s="109" t="s">
        <v>411</v>
      </c>
      <c r="J29" s="108" t="s">
        <v>15</v>
      </c>
      <c r="M29" s="110" t="s">
        <v>412</v>
      </c>
    </row>
    <row r="30" spans="1:20" x14ac:dyDescent="0.25">
      <c r="A30" s="53"/>
      <c r="B30" s="179" t="s">
        <v>65</v>
      </c>
      <c r="C30" s="180"/>
      <c r="D30" s="51" t="s">
        <v>40</v>
      </c>
      <c r="E30" s="91"/>
      <c r="F30" s="91">
        <v>3.13</v>
      </c>
      <c r="G30" s="91"/>
      <c r="H30" s="51" t="s">
        <v>66</v>
      </c>
      <c r="I30" s="52"/>
      <c r="J30" s="51" t="s">
        <v>67</v>
      </c>
    </row>
    <row r="31" spans="1:20" x14ac:dyDescent="0.25">
      <c r="A31" s="53"/>
      <c r="B31" s="179" t="s">
        <v>68</v>
      </c>
      <c r="C31" s="180"/>
      <c r="D31" s="51" t="s">
        <v>40</v>
      </c>
      <c r="E31" s="91"/>
      <c r="F31" s="91">
        <v>2.1179999999999999</v>
      </c>
      <c r="G31" s="91"/>
      <c r="H31" s="51" t="s">
        <v>66</v>
      </c>
      <c r="I31" s="52"/>
      <c r="J31" s="51" t="s">
        <v>67</v>
      </c>
    </row>
    <row r="32" spans="1:20" x14ac:dyDescent="0.25">
      <c r="A32" s="53"/>
      <c r="B32" s="179" t="s">
        <v>69</v>
      </c>
      <c r="C32" s="180"/>
      <c r="D32" s="51" t="s">
        <v>40</v>
      </c>
      <c r="E32" s="91"/>
      <c r="F32" s="91">
        <v>2.8250000000000002</v>
      </c>
      <c r="G32" s="91"/>
      <c r="H32" s="51" t="s">
        <v>66</v>
      </c>
      <c r="I32" s="52"/>
      <c r="J32" s="51" t="s">
        <v>67</v>
      </c>
    </row>
    <row r="33" spans="1:15" x14ac:dyDescent="0.25">
      <c r="A33" s="53"/>
      <c r="B33" s="179" t="s">
        <v>70</v>
      </c>
      <c r="C33" s="180"/>
      <c r="D33" s="51" t="s">
        <v>40</v>
      </c>
      <c r="E33" s="91"/>
      <c r="F33" s="91">
        <v>3.0990000000000002</v>
      </c>
      <c r="G33" s="91"/>
      <c r="H33" s="51" t="s">
        <v>66</v>
      </c>
      <c r="I33" s="52"/>
      <c r="J33" s="51" t="s">
        <v>67</v>
      </c>
    </row>
    <row r="34" spans="1:15" x14ac:dyDescent="0.25">
      <c r="A34" s="53"/>
      <c r="B34" s="179" t="s">
        <v>71</v>
      </c>
      <c r="C34" s="180"/>
      <c r="D34" s="51" t="s">
        <v>40</v>
      </c>
      <c r="E34" s="91"/>
      <c r="F34" s="91">
        <v>2.7930000000000001</v>
      </c>
      <c r="G34" s="91"/>
      <c r="H34" s="51" t="s">
        <v>66</v>
      </c>
      <c r="I34" s="52"/>
      <c r="J34" s="51" t="s">
        <v>67</v>
      </c>
    </row>
    <row r="35" spans="1:15" x14ac:dyDescent="0.25">
      <c r="A35" s="53"/>
      <c r="B35" s="179" t="s">
        <v>72</v>
      </c>
      <c r="C35" s="180"/>
      <c r="D35" s="51" t="s">
        <v>40</v>
      </c>
      <c r="E35" s="91"/>
      <c r="F35" s="91">
        <v>2.7839999999999998</v>
      </c>
      <c r="G35" s="91"/>
      <c r="H35" s="51" t="s">
        <v>66</v>
      </c>
      <c r="I35" s="52"/>
      <c r="J35" s="51" t="s">
        <v>67</v>
      </c>
    </row>
    <row r="36" spans="1:15" x14ac:dyDescent="0.25">
      <c r="A36" s="53"/>
      <c r="B36" s="179" t="s">
        <v>73</v>
      </c>
      <c r="C36" s="180"/>
      <c r="D36" s="51" t="s">
        <v>40</v>
      </c>
      <c r="E36" s="91"/>
      <c r="F36" s="91">
        <v>3.2250000000000001</v>
      </c>
      <c r="G36" s="91"/>
      <c r="H36" s="51" t="s">
        <v>66</v>
      </c>
      <c r="I36" s="52"/>
      <c r="J36" s="51" t="s">
        <v>67</v>
      </c>
    </row>
    <row r="37" spans="1:15" x14ac:dyDescent="0.25">
      <c r="A37" s="53"/>
      <c r="B37" s="179" t="s">
        <v>74</v>
      </c>
      <c r="C37" s="180"/>
      <c r="D37" s="51" t="s">
        <v>40</v>
      </c>
      <c r="E37" s="91"/>
      <c r="F37" s="91">
        <v>3.3809999999999998</v>
      </c>
      <c r="G37" s="91"/>
      <c r="H37" s="51" t="s">
        <v>66</v>
      </c>
      <c r="I37" s="52"/>
      <c r="J37" s="51" t="s">
        <v>67</v>
      </c>
    </row>
    <row r="38" spans="1:15" x14ac:dyDescent="0.25">
      <c r="A38" s="53"/>
      <c r="B38" s="179" t="s">
        <v>75</v>
      </c>
      <c r="C38" s="180"/>
      <c r="D38" s="51" t="s">
        <v>40</v>
      </c>
      <c r="E38" s="91"/>
      <c r="F38" s="91">
        <v>3.0350000000000001</v>
      </c>
      <c r="G38" s="91"/>
      <c r="H38" s="51" t="s">
        <v>66</v>
      </c>
      <c r="I38" s="52"/>
      <c r="J38" s="51" t="s">
        <v>67</v>
      </c>
    </row>
    <row r="39" spans="1:15" x14ac:dyDescent="0.25">
      <c r="A39" s="53"/>
      <c r="B39" s="179" t="s">
        <v>76</v>
      </c>
      <c r="C39" s="180"/>
      <c r="D39" s="51" t="s">
        <v>40</v>
      </c>
      <c r="E39" s="91"/>
      <c r="F39" s="91">
        <v>3.4319999999999999</v>
      </c>
      <c r="G39" s="91"/>
      <c r="H39" s="51" t="s">
        <v>66</v>
      </c>
      <c r="I39" s="52"/>
      <c r="J39" s="51" t="s">
        <v>67</v>
      </c>
    </row>
    <row r="40" spans="1:15" x14ac:dyDescent="0.25">
      <c r="A40" s="53"/>
      <c r="B40" s="179" t="s">
        <v>77</v>
      </c>
      <c r="C40" s="180"/>
      <c r="D40" s="51" t="s">
        <v>40</v>
      </c>
      <c r="E40" s="91"/>
      <c r="F40" s="91">
        <v>3.1520000000000001</v>
      </c>
      <c r="G40" s="91"/>
      <c r="H40" s="51" t="s">
        <v>66</v>
      </c>
      <c r="I40" s="52"/>
      <c r="J40" s="51" t="s">
        <v>67</v>
      </c>
    </row>
    <row r="41" spans="1:15" ht="69" x14ac:dyDescent="0.25">
      <c r="A41" s="53"/>
      <c r="B41" s="179" t="s">
        <v>78</v>
      </c>
      <c r="C41" s="180"/>
      <c r="D41" s="51" t="s">
        <v>40</v>
      </c>
      <c r="E41" s="91"/>
      <c r="F41" s="91">
        <v>2.911</v>
      </c>
      <c r="G41" s="91"/>
      <c r="H41" s="51" t="s">
        <v>66</v>
      </c>
      <c r="I41" s="52" t="s">
        <v>413</v>
      </c>
      <c r="J41" s="51" t="s">
        <v>79</v>
      </c>
      <c r="L41" s="123">
        <f>64.4*45.2/1000</f>
        <v>2.9108800000000006</v>
      </c>
    </row>
    <row r="42" spans="1:15" ht="69" x14ac:dyDescent="0.25">
      <c r="A42" s="53"/>
      <c r="B42" s="179" t="s">
        <v>80</v>
      </c>
      <c r="C42" s="180"/>
      <c r="D42" s="51" t="s">
        <v>40</v>
      </c>
      <c r="E42" s="91"/>
      <c r="F42" s="91">
        <v>2.7930000000000001</v>
      </c>
      <c r="G42" s="91"/>
      <c r="H42" s="51" t="s">
        <v>66</v>
      </c>
      <c r="I42" s="52" t="s">
        <v>413</v>
      </c>
      <c r="J42" s="51" t="s">
        <v>79</v>
      </c>
      <c r="L42" s="96">
        <f>61.8*45.2/1000</f>
        <v>2.7933600000000003</v>
      </c>
    </row>
    <row r="43" spans="1:15" x14ac:dyDescent="0.25">
      <c r="A43" s="53"/>
      <c r="B43" s="179" t="s">
        <v>81</v>
      </c>
      <c r="C43" s="180"/>
      <c r="D43" s="51" t="s">
        <v>40</v>
      </c>
      <c r="E43" s="91"/>
      <c r="F43" s="91">
        <v>2.9470000000000001</v>
      </c>
      <c r="G43" s="91"/>
      <c r="H43" s="51" t="s">
        <v>66</v>
      </c>
      <c r="I43" s="52"/>
      <c r="J43" s="51" t="s">
        <v>67</v>
      </c>
    </row>
    <row r="44" spans="1:15" x14ac:dyDescent="0.25">
      <c r="A44" s="53"/>
      <c r="B44" s="179" t="s">
        <v>82</v>
      </c>
      <c r="C44" s="180"/>
      <c r="D44" s="51" t="s">
        <v>40</v>
      </c>
      <c r="E44" s="91"/>
      <c r="F44" s="91">
        <v>2.88</v>
      </c>
      <c r="G44" s="91"/>
      <c r="H44" s="51" t="s">
        <v>66</v>
      </c>
      <c r="I44" s="52"/>
      <c r="J44" s="51" t="s">
        <v>67</v>
      </c>
    </row>
    <row r="45" spans="1:15" x14ac:dyDescent="0.25">
      <c r="A45" s="53"/>
      <c r="B45" s="179" t="s">
        <v>83</v>
      </c>
      <c r="C45" s="180"/>
      <c r="D45" s="51" t="s">
        <v>40</v>
      </c>
      <c r="E45" s="91"/>
      <c r="F45" s="91">
        <v>2.6880000000000002</v>
      </c>
      <c r="G45" s="91"/>
      <c r="H45" s="51" t="s">
        <v>66</v>
      </c>
      <c r="I45" s="52"/>
      <c r="J45" s="51" t="s">
        <v>67</v>
      </c>
    </row>
    <row r="46" spans="1:15" x14ac:dyDescent="0.25">
      <c r="A46" s="53"/>
      <c r="B46" s="179" t="s">
        <v>414</v>
      </c>
      <c r="C46" s="180"/>
      <c r="D46" s="51" t="s">
        <v>40</v>
      </c>
      <c r="E46" s="91"/>
      <c r="F46" s="91">
        <v>2.7280000000000002</v>
      </c>
      <c r="G46" s="91"/>
      <c r="H46" s="51" t="s">
        <v>66</v>
      </c>
      <c r="I46" s="52"/>
      <c r="J46" s="51" t="s">
        <v>67</v>
      </c>
    </row>
    <row r="47" spans="1:15" x14ac:dyDescent="0.25">
      <c r="A47" s="53"/>
      <c r="B47" s="179" t="s">
        <v>415</v>
      </c>
      <c r="C47" s="180"/>
      <c r="D47" s="51" t="s">
        <v>40</v>
      </c>
      <c r="E47" s="91"/>
      <c r="F47" s="91">
        <v>2.5680000000000001</v>
      </c>
      <c r="G47" s="91"/>
      <c r="H47" s="51" t="s">
        <v>66</v>
      </c>
      <c r="I47" s="52"/>
      <c r="J47" s="51" t="s">
        <v>67</v>
      </c>
    </row>
    <row r="48" spans="1:15" x14ac:dyDescent="0.25">
      <c r="A48" s="53"/>
      <c r="B48" s="179" t="s">
        <v>416</v>
      </c>
      <c r="C48" s="180"/>
      <c r="D48" s="51" t="s">
        <v>40</v>
      </c>
      <c r="E48" s="91"/>
      <c r="F48" s="111">
        <v>2.3079999999999998</v>
      </c>
      <c r="G48" s="91"/>
      <c r="H48" s="51" t="s">
        <v>66</v>
      </c>
      <c r="I48" s="52"/>
      <c r="J48" s="108" t="s">
        <v>15</v>
      </c>
      <c r="L48" s="96">
        <f>92.7*24.9/1000</f>
        <v>2.30823</v>
      </c>
      <c r="O48" s="96"/>
    </row>
    <row r="49" spans="1:12" x14ac:dyDescent="0.25">
      <c r="A49" s="53"/>
      <c r="B49" s="179" t="s">
        <v>417</v>
      </c>
      <c r="C49" s="180"/>
      <c r="D49" s="51" t="s">
        <v>40</v>
      </c>
      <c r="E49" s="91"/>
      <c r="F49" s="91">
        <v>1.8160000000000001</v>
      </c>
      <c r="G49" s="91"/>
      <c r="H49" s="51" t="s">
        <v>66</v>
      </c>
      <c r="I49" s="52"/>
      <c r="J49" s="51" t="s">
        <v>67</v>
      </c>
    </row>
    <row r="50" spans="1:12" x14ac:dyDescent="0.25">
      <c r="A50" s="53"/>
      <c r="B50" s="179" t="s">
        <v>89</v>
      </c>
      <c r="C50" s="180"/>
      <c r="D50" s="51" t="s">
        <v>40</v>
      </c>
      <c r="E50" s="91"/>
      <c r="F50" s="91">
        <v>2.02</v>
      </c>
      <c r="G50" s="91"/>
      <c r="H50" s="51" t="s">
        <v>66</v>
      </c>
      <c r="I50" s="52"/>
      <c r="J50" s="51" t="s">
        <v>67</v>
      </c>
    </row>
    <row r="51" spans="1:12" x14ac:dyDescent="0.25">
      <c r="A51" s="53"/>
      <c r="B51" s="179" t="s">
        <v>418</v>
      </c>
      <c r="C51" s="180"/>
      <c r="D51" s="51" t="s">
        <v>40</v>
      </c>
      <c r="E51" s="91"/>
      <c r="F51" s="91">
        <v>0.95199999999999996</v>
      </c>
      <c r="G51" s="91"/>
      <c r="H51" s="51" t="s">
        <v>66</v>
      </c>
      <c r="I51" s="52"/>
      <c r="J51" s="51" t="s">
        <v>67</v>
      </c>
    </row>
    <row r="52" spans="1:12" x14ac:dyDescent="0.25">
      <c r="A52" s="53"/>
      <c r="B52" s="179" t="s">
        <v>91</v>
      </c>
      <c r="C52" s="180"/>
      <c r="D52" s="51" t="s">
        <v>40</v>
      </c>
      <c r="E52" s="91"/>
      <c r="F52" s="91">
        <v>1.0349999999999999</v>
      </c>
      <c r="G52" s="91"/>
      <c r="H52" s="51" t="s">
        <v>66</v>
      </c>
      <c r="I52" s="52"/>
      <c r="J52" s="51" t="s">
        <v>67</v>
      </c>
    </row>
    <row r="53" spans="1:12" ht="19.5" customHeight="1" x14ac:dyDescent="0.25">
      <c r="A53" s="53"/>
      <c r="B53" s="176" t="s">
        <v>419</v>
      </c>
      <c r="C53" s="177"/>
      <c r="D53" s="51" t="s">
        <v>40</v>
      </c>
      <c r="E53" s="91"/>
      <c r="F53" s="91">
        <v>2.0179999999999998</v>
      </c>
      <c r="G53" s="91"/>
      <c r="H53" s="51" t="s">
        <v>66</v>
      </c>
      <c r="I53" s="52"/>
      <c r="J53" s="51" t="s">
        <v>67</v>
      </c>
    </row>
    <row r="54" spans="1:12" ht="92" x14ac:dyDescent="0.25">
      <c r="A54" s="53"/>
      <c r="B54" s="179" t="s">
        <v>93</v>
      </c>
      <c r="C54" s="180"/>
      <c r="D54" s="51" t="s">
        <v>94</v>
      </c>
      <c r="E54" s="111">
        <v>2.0790000000000002</v>
      </c>
      <c r="F54" s="111">
        <v>1.782</v>
      </c>
      <c r="G54" s="91">
        <v>0.29699999999999999</v>
      </c>
      <c r="H54" s="51" t="s">
        <v>95</v>
      </c>
      <c r="I54" s="52" t="s">
        <v>420</v>
      </c>
      <c r="J54" s="108" t="s">
        <v>15</v>
      </c>
      <c r="L54" s="96">
        <f>56.5*31.65/1000</f>
        <v>1.788225</v>
      </c>
    </row>
    <row r="55" spans="1:12" ht="115" x14ac:dyDescent="0.25">
      <c r="A55" s="53"/>
      <c r="B55" s="176" t="s">
        <v>93</v>
      </c>
      <c r="C55" s="177"/>
      <c r="D55" s="51" t="s">
        <v>97</v>
      </c>
      <c r="E55" s="111">
        <v>65.400000000000006</v>
      </c>
      <c r="F55" s="111">
        <v>56.3</v>
      </c>
      <c r="G55" s="91">
        <v>9.1</v>
      </c>
      <c r="H55" s="51" t="s">
        <v>98</v>
      </c>
      <c r="I55" s="26" t="s">
        <v>421</v>
      </c>
      <c r="J55" s="108" t="s">
        <v>15</v>
      </c>
      <c r="L55" s="96"/>
    </row>
    <row r="56" spans="1:12" x14ac:dyDescent="0.25">
      <c r="A56" s="53"/>
      <c r="B56" s="179" t="s">
        <v>100</v>
      </c>
      <c r="C56" s="180"/>
      <c r="D56" s="51" t="s">
        <v>12</v>
      </c>
      <c r="E56" s="91">
        <v>1.7250000000000001</v>
      </c>
      <c r="F56" s="91">
        <v>1.53</v>
      </c>
      <c r="G56" s="91">
        <v>0.19500000000000001</v>
      </c>
      <c r="H56" s="108" t="s">
        <v>101</v>
      </c>
      <c r="I56" s="52"/>
      <c r="J56" s="51" t="s">
        <v>67</v>
      </c>
    </row>
    <row r="57" spans="1:12" ht="34.5" x14ac:dyDescent="0.25">
      <c r="A57" s="53"/>
      <c r="B57" s="179" t="s">
        <v>102</v>
      </c>
      <c r="C57" s="180"/>
      <c r="D57" s="51" t="s">
        <v>94</v>
      </c>
      <c r="E57" s="91">
        <v>0.39800000000000002</v>
      </c>
      <c r="F57" s="91">
        <v>0</v>
      </c>
      <c r="G57" s="91">
        <v>0.39800000000000002</v>
      </c>
      <c r="H57" s="51" t="s">
        <v>103</v>
      </c>
      <c r="I57" s="52" t="s">
        <v>104</v>
      </c>
      <c r="J57" s="51" t="s">
        <v>67</v>
      </c>
    </row>
    <row r="58" spans="1:12" ht="34.5" x14ac:dyDescent="0.25">
      <c r="A58" s="53"/>
      <c r="B58" s="179" t="s">
        <v>105</v>
      </c>
      <c r="C58" s="180"/>
      <c r="D58" s="51" t="s">
        <v>94</v>
      </c>
      <c r="E58" s="91">
        <v>1.0389999999999999</v>
      </c>
      <c r="F58" s="91">
        <v>0</v>
      </c>
      <c r="G58" s="91">
        <v>1.0389999999999999</v>
      </c>
      <c r="H58" s="51" t="s">
        <v>106</v>
      </c>
      <c r="I58" s="52" t="s">
        <v>104</v>
      </c>
      <c r="J58" s="51" t="s">
        <v>107</v>
      </c>
    </row>
    <row r="59" spans="1:12" ht="34.5" x14ac:dyDescent="0.25">
      <c r="A59" s="53"/>
      <c r="B59" s="176" t="s">
        <v>108</v>
      </c>
      <c r="C59" s="177"/>
      <c r="D59" s="51" t="s">
        <v>94</v>
      </c>
      <c r="E59" s="91">
        <v>0.46100000000000002</v>
      </c>
      <c r="F59" s="91">
        <v>0</v>
      </c>
      <c r="G59" s="91">
        <v>0.46100000000000002</v>
      </c>
      <c r="H59" s="51" t="s">
        <v>106</v>
      </c>
      <c r="I59" s="52" t="s">
        <v>104</v>
      </c>
      <c r="J59" s="51" t="s">
        <v>107</v>
      </c>
    </row>
    <row r="60" spans="1:12" ht="34.5" x14ac:dyDescent="0.25">
      <c r="A60" s="53"/>
      <c r="B60" s="179" t="s">
        <v>109</v>
      </c>
      <c r="C60" s="180"/>
      <c r="D60" s="51" t="s">
        <v>94</v>
      </c>
      <c r="E60" s="91">
        <v>0.85899999999999999</v>
      </c>
      <c r="F60" s="91">
        <v>0</v>
      </c>
      <c r="G60" s="91">
        <v>0.85899999999999999</v>
      </c>
      <c r="H60" s="51" t="s">
        <v>106</v>
      </c>
      <c r="I60" s="52" t="s">
        <v>104</v>
      </c>
      <c r="J60" s="51" t="s">
        <v>107</v>
      </c>
    </row>
    <row r="61" spans="1:12" ht="69" x14ac:dyDescent="0.25">
      <c r="A61" s="53"/>
      <c r="B61" s="179" t="s">
        <v>110</v>
      </c>
      <c r="C61" s="180"/>
      <c r="D61" s="51" t="s">
        <v>94</v>
      </c>
      <c r="E61" s="91">
        <v>0.72299999999999998</v>
      </c>
      <c r="F61" s="91">
        <v>0</v>
      </c>
      <c r="G61" s="91">
        <v>0.72299999999999998</v>
      </c>
      <c r="H61" s="51" t="s">
        <v>106</v>
      </c>
      <c r="I61" s="52" t="s">
        <v>111</v>
      </c>
      <c r="J61" s="51" t="s">
        <v>107</v>
      </c>
    </row>
    <row r="62" spans="1:12" ht="138" x14ac:dyDescent="0.25">
      <c r="A62" s="53" t="s">
        <v>112</v>
      </c>
      <c r="B62" s="179" t="s">
        <v>113</v>
      </c>
      <c r="C62" s="180"/>
      <c r="D62" s="51" t="s">
        <v>114</v>
      </c>
      <c r="E62" s="91">
        <v>6.2E-2</v>
      </c>
      <c r="F62" s="91">
        <v>8.9999999999999993E-3</v>
      </c>
      <c r="G62" s="91">
        <v>5.2999999999999999E-2</v>
      </c>
      <c r="H62" s="51" t="s">
        <v>115</v>
      </c>
      <c r="I62" s="52" t="s">
        <v>116</v>
      </c>
      <c r="J62" s="51" t="s">
        <v>117</v>
      </c>
    </row>
    <row r="63" spans="1:12" ht="92" x14ac:dyDescent="0.25">
      <c r="A63" s="53"/>
      <c r="B63" s="179" t="s">
        <v>118</v>
      </c>
      <c r="C63" s="180"/>
      <c r="D63" s="51" t="s">
        <v>114</v>
      </c>
      <c r="E63" s="91">
        <v>5.3999999999999999E-2</v>
      </c>
      <c r="F63" s="91">
        <v>8.9999999999999993E-3</v>
      </c>
      <c r="G63" s="91">
        <v>4.4999999999999998E-2</v>
      </c>
      <c r="H63" s="51" t="s">
        <v>115</v>
      </c>
      <c r="I63" s="52" t="s">
        <v>119</v>
      </c>
      <c r="J63" s="51" t="s">
        <v>117</v>
      </c>
    </row>
    <row r="64" spans="1:12" ht="103.5" x14ac:dyDescent="0.25">
      <c r="A64" s="53"/>
      <c r="B64" s="179" t="s">
        <v>120</v>
      </c>
      <c r="C64" s="180"/>
      <c r="D64" s="51" t="s">
        <v>114</v>
      </c>
      <c r="E64" s="91">
        <v>3.5000000000000003E-2</v>
      </c>
      <c r="F64" s="91">
        <v>6.0000000000000001E-3</v>
      </c>
      <c r="G64" s="91">
        <v>2.9000000000000001E-2</v>
      </c>
      <c r="H64" s="51" t="s">
        <v>115</v>
      </c>
      <c r="I64" s="52" t="s">
        <v>121</v>
      </c>
      <c r="J64" s="51" t="s">
        <v>117</v>
      </c>
    </row>
    <row r="65" spans="1:10" ht="103.5" x14ac:dyDescent="0.25">
      <c r="A65" s="53"/>
      <c r="B65" s="179" t="s">
        <v>122</v>
      </c>
      <c r="C65" s="180"/>
      <c r="D65" s="51" t="s">
        <v>114</v>
      </c>
      <c r="E65" s="91">
        <v>0.55600000000000005</v>
      </c>
      <c r="F65" s="91">
        <v>6.0000000000000001E-3</v>
      </c>
      <c r="G65" s="91">
        <v>0.55000000000000004</v>
      </c>
      <c r="H65" s="51" t="s">
        <v>115</v>
      </c>
      <c r="I65" s="52" t="s">
        <v>123</v>
      </c>
      <c r="J65" s="51" t="s">
        <v>117</v>
      </c>
    </row>
    <row r="66" spans="1:10" ht="92" x14ac:dyDescent="0.25">
      <c r="A66" s="53"/>
      <c r="B66" s="179" t="s">
        <v>124</v>
      </c>
      <c r="C66" s="180"/>
      <c r="D66" s="51" t="s">
        <v>114</v>
      </c>
      <c r="E66" s="91">
        <v>7.6999999999999999E-2</v>
      </c>
      <c r="F66" s="91">
        <v>8.9999999999999993E-3</v>
      </c>
      <c r="G66" s="91">
        <v>6.8000000000000005E-2</v>
      </c>
      <c r="H66" s="51" t="s">
        <v>115</v>
      </c>
      <c r="I66" s="52" t="s">
        <v>125</v>
      </c>
      <c r="J66" s="51" t="s">
        <v>117</v>
      </c>
    </row>
    <row r="67" spans="1:10" x14ac:dyDescent="0.25">
      <c r="A67" s="181" t="s">
        <v>126</v>
      </c>
      <c r="B67" s="181"/>
      <c r="C67" s="181"/>
      <c r="D67" s="181"/>
      <c r="E67" s="181"/>
      <c r="F67" s="181"/>
      <c r="G67" s="181"/>
      <c r="H67" s="181"/>
      <c r="I67" s="181"/>
      <c r="J67" s="181"/>
    </row>
    <row r="68" spans="1:10" ht="92" x14ac:dyDescent="0.25">
      <c r="A68" s="53"/>
      <c r="B68" s="92" t="s">
        <v>127</v>
      </c>
      <c r="C68" s="93"/>
      <c r="D68" s="51"/>
      <c r="E68" s="51" t="s">
        <v>128</v>
      </c>
      <c r="F68" s="51" t="s">
        <v>129</v>
      </c>
      <c r="G68" s="102">
        <v>5.8000000000000003E-2</v>
      </c>
      <c r="H68" s="52" t="s">
        <v>422</v>
      </c>
      <c r="I68" s="52" t="s">
        <v>423</v>
      </c>
      <c r="J68" s="51" t="s">
        <v>79</v>
      </c>
    </row>
    <row r="69" spans="1:10" ht="57.5" x14ac:dyDescent="0.25">
      <c r="A69" s="53"/>
      <c r="B69" s="92" t="s">
        <v>132</v>
      </c>
      <c r="C69" s="93"/>
      <c r="D69" s="51" t="s">
        <v>133</v>
      </c>
      <c r="E69" s="116">
        <v>0.45600000000000002</v>
      </c>
      <c r="F69" s="117">
        <v>0.39600000000000002</v>
      </c>
      <c r="G69" s="117">
        <v>0.06</v>
      </c>
      <c r="H69" s="109" t="s">
        <v>424</v>
      </c>
      <c r="I69" s="52" t="s">
        <v>425</v>
      </c>
      <c r="J69" s="108" t="s">
        <v>15</v>
      </c>
    </row>
    <row r="70" spans="1:10" ht="69" x14ac:dyDescent="0.25">
      <c r="A70" s="53"/>
      <c r="B70" s="92" t="s">
        <v>135</v>
      </c>
      <c r="C70" s="93"/>
      <c r="D70" s="51" t="s">
        <v>133</v>
      </c>
      <c r="E70" s="116">
        <v>0.33700000000000002</v>
      </c>
      <c r="F70" s="117">
        <v>0.28999999999999998</v>
      </c>
      <c r="G70" s="117">
        <v>4.7E-2</v>
      </c>
      <c r="H70" s="109" t="s">
        <v>424</v>
      </c>
      <c r="I70" s="109" t="s">
        <v>426</v>
      </c>
      <c r="J70" s="108" t="s">
        <v>15</v>
      </c>
    </row>
    <row r="71" spans="1:10" ht="46" x14ac:dyDescent="0.25">
      <c r="A71" s="53"/>
      <c r="B71" s="92" t="s">
        <v>137</v>
      </c>
      <c r="C71" s="93"/>
      <c r="D71" s="51" t="s">
        <v>133</v>
      </c>
      <c r="E71" s="51">
        <v>0</v>
      </c>
      <c r="F71" s="51">
        <v>0</v>
      </c>
      <c r="G71" s="51">
        <v>0</v>
      </c>
      <c r="H71" s="109" t="s">
        <v>427</v>
      </c>
      <c r="I71" s="52" t="s">
        <v>428</v>
      </c>
      <c r="J71" s="51" t="s">
        <v>107</v>
      </c>
    </row>
    <row r="72" spans="1:10" ht="46" x14ac:dyDescent="0.25">
      <c r="A72" s="53"/>
      <c r="B72" s="92" t="s">
        <v>139</v>
      </c>
      <c r="C72" s="93"/>
      <c r="D72" s="51" t="s">
        <v>133</v>
      </c>
      <c r="E72" s="51">
        <v>0</v>
      </c>
      <c r="F72" s="51">
        <v>0</v>
      </c>
      <c r="G72" s="51">
        <v>0</v>
      </c>
      <c r="H72" s="109" t="s">
        <v>427</v>
      </c>
      <c r="I72" s="52" t="s">
        <v>429</v>
      </c>
      <c r="J72" s="51" t="s">
        <v>107</v>
      </c>
    </row>
    <row r="73" spans="1:10" ht="46" x14ac:dyDescent="0.25">
      <c r="A73" s="53"/>
      <c r="B73" s="92" t="s">
        <v>141</v>
      </c>
      <c r="C73" s="93"/>
      <c r="D73" s="51" t="s">
        <v>133</v>
      </c>
      <c r="E73" s="51">
        <v>0</v>
      </c>
      <c r="F73" s="51">
        <v>0</v>
      </c>
      <c r="G73" s="51">
        <v>0</v>
      </c>
      <c r="H73" s="109" t="s">
        <v>427</v>
      </c>
      <c r="I73" s="52" t="s">
        <v>430</v>
      </c>
      <c r="J73" s="51" t="s">
        <v>79</v>
      </c>
    </row>
    <row r="74" spans="1:10" ht="103.5" x14ac:dyDescent="0.25">
      <c r="A74" s="53"/>
      <c r="B74" s="92" t="s">
        <v>143</v>
      </c>
      <c r="C74" s="93"/>
      <c r="D74" s="51" t="s">
        <v>133</v>
      </c>
      <c r="E74" s="51">
        <v>4.3999999999999997E-2</v>
      </c>
      <c r="F74" s="51">
        <v>0</v>
      </c>
      <c r="G74" s="51">
        <v>4.3999999999999997E-2</v>
      </c>
      <c r="H74" s="109" t="s">
        <v>427</v>
      </c>
      <c r="I74" s="52" t="s">
        <v>431</v>
      </c>
      <c r="J74" s="51" t="s">
        <v>79</v>
      </c>
    </row>
    <row r="75" spans="1:10" x14ac:dyDescent="0.25">
      <c r="A75" s="181" t="s">
        <v>145</v>
      </c>
      <c r="B75" s="181"/>
      <c r="C75" s="181"/>
      <c r="D75" s="181"/>
      <c r="E75" s="181"/>
      <c r="F75" s="181"/>
      <c r="G75" s="181"/>
      <c r="H75" s="181"/>
      <c r="I75" s="181"/>
      <c r="J75" s="181"/>
    </row>
    <row r="76" spans="1:10" ht="103.5" x14ac:dyDescent="0.25">
      <c r="A76" s="53"/>
      <c r="B76" s="176" t="s">
        <v>146</v>
      </c>
      <c r="C76" s="177"/>
      <c r="D76" s="51" t="s">
        <v>97</v>
      </c>
      <c r="E76" s="105">
        <f>SUM(F76:G76)</f>
        <v>25.37</v>
      </c>
      <c r="F76" s="106">
        <v>21.93</v>
      </c>
      <c r="G76" s="51">
        <v>3.44</v>
      </c>
      <c r="H76" s="52" t="s">
        <v>432</v>
      </c>
      <c r="I76" s="118" t="s">
        <v>433</v>
      </c>
      <c r="J76" s="103" t="s">
        <v>15</v>
      </c>
    </row>
    <row r="77" spans="1:10" ht="34.5" x14ac:dyDescent="0.25">
      <c r="A77" s="53"/>
      <c r="B77" s="176" t="s">
        <v>149</v>
      </c>
      <c r="C77" s="177"/>
      <c r="D77" s="51" t="s">
        <v>97</v>
      </c>
      <c r="E77" s="51">
        <v>8.8000000000000007</v>
      </c>
      <c r="F77" s="51">
        <v>7.9</v>
      </c>
      <c r="G77" s="51">
        <v>0.9</v>
      </c>
      <c r="H77" s="52" t="s">
        <v>150</v>
      </c>
      <c r="I77" s="52" t="s">
        <v>151</v>
      </c>
      <c r="J77" s="51" t="s">
        <v>152</v>
      </c>
    </row>
    <row r="78" spans="1:10" x14ac:dyDescent="0.25">
      <c r="A78" s="94" t="s">
        <v>153</v>
      </c>
      <c r="B78" s="94"/>
      <c r="C78" s="94"/>
      <c r="D78" s="94"/>
      <c r="E78" s="94"/>
      <c r="F78" s="94"/>
      <c r="G78" s="94"/>
      <c r="H78" s="94"/>
      <c r="I78" s="94"/>
      <c r="J78" s="94"/>
    </row>
    <row r="79" spans="1:10" ht="80.5" x14ac:dyDescent="0.25">
      <c r="A79" s="51" t="s">
        <v>154</v>
      </c>
      <c r="B79" s="52" t="s">
        <v>155</v>
      </c>
      <c r="C79" s="52" t="s">
        <v>156</v>
      </c>
      <c r="D79" s="52" t="s">
        <v>157</v>
      </c>
      <c r="E79" s="91">
        <v>0.193</v>
      </c>
      <c r="F79" s="91">
        <v>0.14499999999999999</v>
      </c>
      <c r="G79" s="91">
        <v>4.9000000000000002E-2</v>
      </c>
      <c r="H79" s="51" t="s">
        <v>158</v>
      </c>
      <c r="I79" s="52" t="s">
        <v>434</v>
      </c>
      <c r="J79" s="51" t="s">
        <v>79</v>
      </c>
    </row>
    <row r="80" spans="1:10" ht="80.5" x14ac:dyDescent="0.25">
      <c r="A80" s="51"/>
      <c r="B80" s="52" t="s">
        <v>10</v>
      </c>
      <c r="C80" s="52" t="s">
        <v>160</v>
      </c>
      <c r="D80" s="52" t="s">
        <v>157</v>
      </c>
      <c r="E80" s="91">
        <v>0.17399999999999999</v>
      </c>
      <c r="F80" s="91">
        <v>0.13400000000000001</v>
      </c>
      <c r="G80" s="91">
        <v>0.04</v>
      </c>
      <c r="H80" s="51" t="s">
        <v>158</v>
      </c>
      <c r="I80" s="52" t="s">
        <v>435</v>
      </c>
      <c r="J80" s="51" t="s">
        <v>79</v>
      </c>
    </row>
    <row r="81" spans="1:10" ht="80.5" x14ac:dyDescent="0.25">
      <c r="A81" s="51"/>
      <c r="B81" s="52" t="s">
        <v>10</v>
      </c>
      <c r="C81" s="52" t="s">
        <v>162</v>
      </c>
      <c r="D81" s="52" t="s">
        <v>157</v>
      </c>
      <c r="E81" s="91">
        <v>0.20399999999999999</v>
      </c>
      <c r="F81" s="91">
        <v>0.157</v>
      </c>
      <c r="G81" s="91">
        <v>4.7E-2</v>
      </c>
      <c r="H81" s="51" t="s">
        <v>158</v>
      </c>
      <c r="I81" s="52" t="s">
        <v>436</v>
      </c>
      <c r="J81" s="51" t="s">
        <v>79</v>
      </c>
    </row>
    <row r="82" spans="1:10" ht="80.5" x14ac:dyDescent="0.25">
      <c r="A82" s="51"/>
      <c r="B82" s="52" t="s">
        <v>10</v>
      </c>
      <c r="C82" s="52" t="s">
        <v>164</v>
      </c>
      <c r="D82" s="52" t="s">
        <v>157</v>
      </c>
      <c r="E82" s="91">
        <v>0.218</v>
      </c>
      <c r="F82" s="91">
        <v>0.16700000000000001</v>
      </c>
      <c r="G82" s="91">
        <v>0.05</v>
      </c>
      <c r="H82" s="51" t="s">
        <v>158</v>
      </c>
      <c r="I82" s="52" t="s">
        <v>437</v>
      </c>
      <c r="J82" s="51" t="s">
        <v>79</v>
      </c>
    </row>
    <row r="83" spans="1:10" ht="80.5" x14ac:dyDescent="0.25">
      <c r="A83" s="51"/>
      <c r="B83" s="52" t="s">
        <v>10</v>
      </c>
      <c r="C83" s="52" t="s">
        <v>166</v>
      </c>
      <c r="D83" s="52" t="s">
        <v>157</v>
      </c>
      <c r="E83" s="91">
        <v>0.14399999999999999</v>
      </c>
      <c r="F83" s="91">
        <v>0.111</v>
      </c>
      <c r="G83" s="91">
        <v>3.3000000000000002E-2</v>
      </c>
      <c r="H83" s="51" t="s">
        <v>158</v>
      </c>
      <c r="I83" s="52" t="s">
        <v>438</v>
      </c>
      <c r="J83" s="51" t="s">
        <v>79</v>
      </c>
    </row>
    <row r="84" spans="1:10" ht="103.5" x14ac:dyDescent="0.25">
      <c r="A84" s="51"/>
      <c r="B84" s="52" t="s">
        <v>10</v>
      </c>
      <c r="C84" s="52" t="s">
        <v>168</v>
      </c>
      <c r="D84" s="52" t="s">
        <v>157</v>
      </c>
      <c r="E84" s="111">
        <v>0.125</v>
      </c>
      <c r="F84" s="91"/>
      <c r="G84" s="91"/>
      <c r="H84" s="51" t="s">
        <v>158</v>
      </c>
      <c r="I84" s="52" t="s">
        <v>439</v>
      </c>
      <c r="J84" s="108" t="s">
        <v>15</v>
      </c>
    </row>
    <row r="85" spans="1:10" ht="80.5" x14ac:dyDescent="0.25">
      <c r="A85" s="51"/>
      <c r="B85" s="52" t="s">
        <v>30</v>
      </c>
      <c r="C85" s="52" t="s">
        <v>160</v>
      </c>
      <c r="D85" s="52" t="s">
        <v>157</v>
      </c>
      <c r="E85" s="91">
        <v>0.16600000000000001</v>
      </c>
      <c r="F85" s="91">
        <v>0.126</v>
      </c>
      <c r="G85" s="91">
        <v>0.04</v>
      </c>
      <c r="H85" s="51" t="s">
        <v>158</v>
      </c>
      <c r="I85" s="52" t="s">
        <v>440</v>
      </c>
      <c r="J85" s="51" t="s">
        <v>79</v>
      </c>
    </row>
    <row r="86" spans="1:10" ht="80.5" x14ac:dyDescent="0.25">
      <c r="A86" s="51"/>
      <c r="B86" s="52" t="s">
        <v>30</v>
      </c>
      <c r="C86" s="52" t="s">
        <v>162</v>
      </c>
      <c r="D86" s="52" t="s">
        <v>157</v>
      </c>
      <c r="E86" s="91">
        <v>0.18</v>
      </c>
      <c r="F86" s="91">
        <v>0.13600000000000001</v>
      </c>
      <c r="G86" s="91">
        <v>4.2999999999999997E-2</v>
      </c>
      <c r="H86" s="51" t="s">
        <v>158</v>
      </c>
      <c r="I86" s="52" t="s">
        <v>441</v>
      </c>
      <c r="J86" s="51" t="s">
        <v>79</v>
      </c>
    </row>
    <row r="87" spans="1:10" ht="80.5" x14ac:dyDescent="0.25">
      <c r="A87" s="51"/>
      <c r="B87" s="52" t="s">
        <v>30</v>
      </c>
      <c r="C87" s="52" t="s">
        <v>164</v>
      </c>
      <c r="D87" s="52" t="s">
        <v>157</v>
      </c>
      <c r="E87" s="91">
        <v>0.20300000000000001</v>
      </c>
      <c r="F87" s="91">
        <v>0.154</v>
      </c>
      <c r="G87" s="91">
        <v>4.9000000000000002E-2</v>
      </c>
      <c r="H87" s="51" t="s">
        <v>158</v>
      </c>
      <c r="I87" s="52" t="s">
        <v>442</v>
      </c>
      <c r="J87" s="51" t="s">
        <v>79</v>
      </c>
    </row>
    <row r="88" spans="1:10" ht="46" x14ac:dyDescent="0.25">
      <c r="A88" s="51"/>
      <c r="B88" s="52" t="s">
        <v>30</v>
      </c>
      <c r="C88" s="52" t="s">
        <v>166</v>
      </c>
      <c r="D88" s="52" t="s">
        <v>157</v>
      </c>
      <c r="E88" s="91">
        <v>0.15</v>
      </c>
      <c r="F88" s="91">
        <v>0.115</v>
      </c>
      <c r="G88" s="91">
        <v>3.5000000000000003E-2</v>
      </c>
      <c r="H88" s="51" t="s">
        <v>158</v>
      </c>
      <c r="I88" s="52" t="s">
        <v>443</v>
      </c>
      <c r="J88" s="51" t="s">
        <v>79</v>
      </c>
    </row>
    <row r="89" spans="1:10" ht="103.5" x14ac:dyDescent="0.25">
      <c r="A89" s="51"/>
      <c r="B89" s="52" t="s">
        <v>49</v>
      </c>
      <c r="C89" s="52" t="s">
        <v>160</v>
      </c>
      <c r="D89" s="52" t="s">
        <v>157</v>
      </c>
      <c r="E89" s="91">
        <v>0.14499999999999999</v>
      </c>
      <c r="F89" s="91">
        <v>0.13200000000000001</v>
      </c>
      <c r="G89" s="91">
        <v>1.2999999999999999E-2</v>
      </c>
      <c r="H89" s="51" t="s">
        <v>158</v>
      </c>
      <c r="I89" s="52" t="s">
        <v>444</v>
      </c>
      <c r="J89" s="51" t="s">
        <v>79</v>
      </c>
    </row>
    <row r="90" spans="1:10" ht="92" x14ac:dyDescent="0.25">
      <c r="A90" s="51"/>
      <c r="B90" s="52" t="s">
        <v>49</v>
      </c>
      <c r="C90" s="52" t="s">
        <v>162</v>
      </c>
      <c r="D90" s="52" t="s">
        <v>157</v>
      </c>
      <c r="E90" s="91">
        <v>0.152</v>
      </c>
      <c r="F90" s="91">
        <v>0.13800000000000001</v>
      </c>
      <c r="G90" s="91">
        <v>1.4E-2</v>
      </c>
      <c r="H90" s="51" t="s">
        <v>158</v>
      </c>
      <c r="I90" s="52" t="s">
        <v>445</v>
      </c>
      <c r="J90" s="51" t="s">
        <v>79</v>
      </c>
    </row>
    <row r="91" spans="1:10" ht="80.5" x14ac:dyDescent="0.25">
      <c r="A91" s="51"/>
      <c r="B91" s="52" t="s">
        <v>177</v>
      </c>
      <c r="C91" s="52" t="s">
        <v>160</v>
      </c>
      <c r="D91" s="52" t="s">
        <v>157</v>
      </c>
      <c r="E91" s="91">
        <v>0.129</v>
      </c>
      <c r="F91" s="91">
        <v>0.112</v>
      </c>
      <c r="G91" s="91">
        <v>1.7000000000000001E-2</v>
      </c>
      <c r="H91" s="51" t="s">
        <v>158</v>
      </c>
      <c r="I91" s="52" t="s">
        <v>446</v>
      </c>
      <c r="J91" s="51" t="s">
        <v>79</v>
      </c>
    </row>
    <row r="92" spans="1:10" ht="69" x14ac:dyDescent="0.25">
      <c r="A92" s="51"/>
      <c r="B92" s="52" t="s">
        <v>177</v>
      </c>
      <c r="C92" s="52" t="s">
        <v>162</v>
      </c>
      <c r="D92" s="52" t="s">
        <v>157</v>
      </c>
      <c r="E92" s="91">
        <v>0.13600000000000001</v>
      </c>
      <c r="F92" s="91">
        <v>0.11799999999999999</v>
      </c>
      <c r="G92" s="91">
        <v>1.7999999999999999E-2</v>
      </c>
      <c r="H92" s="51" t="s">
        <v>158</v>
      </c>
      <c r="I92" s="52" t="s">
        <v>447</v>
      </c>
      <c r="J92" s="51" t="s">
        <v>79</v>
      </c>
    </row>
    <row r="93" spans="1:10" ht="80.5" x14ac:dyDescent="0.25">
      <c r="A93" s="51"/>
      <c r="B93" s="52" t="s">
        <v>177</v>
      </c>
      <c r="C93" s="52" t="s">
        <v>164</v>
      </c>
      <c r="D93" s="52" t="s">
        <v>157</v>
      </c>
      <c r="E93" s="91">
        <v>0.17</v>
      </c>
      <c r="F93" s="91">
        <v>0.14699999999999999</v>
      </c>
      <c r="G93" s="91">
        <v>2.3E-2</v>
      </c>
      <c r="H93" s="51" t="s">
        <v>158</v>
      </c>
      <c r="I93" s="52" t="s">
        <v>448</v>
      </c>
      <c r="J93" s="51" t="s">
        <v>79</v>
      </c>
    </row>
    <row r="94" spans="1:10" ht="80.5" x14ac:dyDescent="0.25">
      <c r="A94" s="51"/>
      <c r="B94" s="52" t="s">
        <v>181</v>
      </c>
      <c r="C94" s="52" t="s">
        <v>182</v>
      </c>
      <c r="D94" s="52" t="s">
        <v>157</v>
      </c>
      <c r="E94" s="91">
        <v>5.3999999999999999E-2</v>
      </c>
      <c r="F94" s="91">
        <v>7.0000000000000001E-3</v>
      </c>
      <c r="G94" s="91">
        <v>4.7E-2</v>
      </c>
      <c r="H94" s="51" t="s">
        <v>158</v>
      </c>
      <c r="I94" s="52" t="s">
        <v>449</v>
      </c>
      <c r="J94" s="51" t="s">
        <v>79</v>
      </c>
    </row>
    <row r="95" spans="1:10" ht="80.5" x14ac:dyDescent="0.25">
      <c r="A95" s="51"/>
      <c r="B95" s="52" t="s">
        <v>184</v>
      </c>
      <c r="C95" s="52" t="s">
        <v>182</v>
      </c>
      <c r="D95" s="52" t="s">
        <v>157</v>
      </c>
      <c r="E95" s="91">
        <v>9.0999999999999998E-2</v>
      </c>
      <c r="F95" s="91">
        <v>3.7999999999999999E-2</v>
      </c>
      <c r="G95" s="91">
        <v>5.2999999999999999E-2</v>
      </c>
      <c r="H95" s="51" t="s">
        <v>158</v>
      </c>
      <c r="I95" s="52" t="s">
        <v>450</v>
      </c>
      <c r="J95" s="51" t="s">
        <v>79</v>
      </c>
    </row>
    <row r="96" spans="1:10" ht="80.5" x14ac:dyDescent="0.25">
      <c r="A96" s="51"/>
      <c r="B96" s="52" t="s">
        <v>186</v>
      </c>
      <c r="C96" s="52" t="s">
        <v>182</v>
      </c>
      <c r="D96" s="52" t="s">
        <v>157</v>
      </c>
      <c r="E96" s="91">
        <v>2.7E-2</v>
      </c>
      <c r="F96" s="91">
        <v>2E-3</v>
      </c>
      <c r="G96" s="91">
        <v>2.5000000000000001E-2</v>
      </c>
      <c r="H96" s="51" t="s">
        <v>158</v>
      </c>
      <c r="I96" s="52" t="s">
        <v>451</v>
      </c>
      <c r="J96" s="51" t="s">
        <v>79</v>
      </c>
    </row>
    <row r="97" spans="1:13" ht="92" x14ac:dyDescent="0.25">
      <c r="A97" s="51"/>
      <c r="B97" s="52" t="s">
        <v>188</v>
      </c>
      <c r="C97" s="52" t="s">
        <v>182</v>
      </c>
      <c r="D97" s="52" t="s">
        <v>157</v>
      </c>
      <c r="E97" s="91">
        <v>1.7999999999999999E-2</v>
      </c>
      <c r="F97" s="91">
        <v>2E-3</v>
      </c>
      <c r="G97" s="91">
        <v>1.6E-2</v>
      </c>
      <c r="H97" s="51" t="s">
        <v>158</v>
      </c>
      <c r="I97" s="52" t="s">
        <v>452</v>
      </c>
      <c r="J97" s="51" t="s">
        <v>79</v>
      </c>
    </row>
    <row r="98" spans="1:13" ht="69" x14ac:dyDescent="0.25">
      <c r="A98" s="51"/>
      <c r="B98" s="52" t="s">
        <v>190</v>
      </c>
      <c r="C98" s="52" t="s">
        <v>182</v>
      </c>
      <c r="D98" s="52" t="s">
        <v>157</v>
      </c>
      <c r="E98" s="91">
        <v>0.112</v>
      </c>
      <c r="F98" s="91">
        <v>0</v>
      </c>
      <c r="G98" s="91">
        <v>0.112</v>
      </c>
      <c r="H98" s="51" t="s">
        <v>191</v>
      </c>
      <c r="I98" s="52" t="s">
        <v>453</v>
      </c>
      <c r="J98" s="51" t="s">
        <v>117</v>
      </c>
    </row>
    <row r="99" spans="1:13" ht="69.5" thickBot="1" x14ac:dyDescent="0.3">
      <c r="A99" s="51"/>
      <c r="B99" s="52" t="s">
        <v>53</v>
      </c>
      <c r="C99" s="52" t="s">
        <v>182</v>
      </c>
      <c r="D99" s="52" t="s">
        <v>157</v>
      </c>
      <c r="E99" s="91">
        <v>7.0000000000000001E-3</v>
      </c>
      <c r="F99" s="91">
        <v>0</v>
      </c>
      <c r="G99" s="91">
        <v>7.0000000000000001E-3</v>
      </c>
      <c r="H99" s="51" t="s">
        <v>191</v>
      </c>
      <c r="I99" s="52" t="s">
        <v>453</v>
      </c>
      <c r="J99" s="51" t="s">
        <v>107</v>
      </c>
    </row>
    <row r="100" spans="1:13" ht="115.5" thickBot="1" x14ac:dyDescent="0.3">
      <c r="A100" s="51"/>
      <c r="B100" s="109" t="s">
        <v>193</v>
      </c>
      <c r="C100" s="52" t="s">
        <v>132</v>
      </c>
      <c r="D100" s="52" t="s">
        <v>157</v>
      </c>
      <c r="E100" s="111">
        <v>9.4E-2</v>
      </c>
      <c r="F100" s="111">
        <v>0</v>
      </c>
      <c r="G100" s="111">
        <v>9.4E-2</v>
      </c>
      <c r="H100" s="51" t="s">
        <v>158</v>
      </c>
      <c r="I100" s="120" t="s">
        <v>454</v>
      </c>
      <c r="J100" s="108" t="s">
        <v>15</v>
      </c>
    </row>
    <row r="101" spans="1:13" ht="115.5" thickBot="1" x14ac:dyDescent="0.3">
      <c r="A101" s="51"/>
      <c r="B101" s="109" t="s">
        <v>193</v>
      </c>
      <c r="C101" s="52" t="s">
        <v>195</v>
      </c>
      <c r="D101" s="52" t="s">
        <v>157</v>
      </c>
      <c r="E101" s="111">
        <v>6.9000000000000006E-2</v>
      </c>
      <c r="F101" s="111">
        <v>0</v>
      </c>
      <c r="G101" s="111">
        <v>6.9000000000000006E-2</v>
      </c>
      <c r="H101" s="51" t="s">
        <v>158</v>
      </c>
      <c r="I101" s="119" t="s">
        <v>455</v>
      </c>
      <c r="J101" s="108" t="s">
        <v>15</v>
      </c>
    </row>
    <row r="102" spans="1:13" ht="127" thickBot="1" x14ac:dyDescent="0.3">
      <c r="A102" s="51"/>
      <c r="B102" s="109" t="s">
        <v>193</v>
      </c>
      <c r="C102" s="52" t="s">
        <v>197</v>
      </c>
      <c r="D102" s="52" t="s">
        <v>157</v>
      </c>
      <c r="E102" s="111">
        <v>2E-3</v>
      </c>
      <c r="F102" s="111">
        <v>0</v>
      </c>
      <c r="G102" s="111">
        <v>2E-3</v>
      </c>
      <c r="H102" s="51" t="s">
        <v>158</v>
      </c>
      <c r="I102" s="119" t="s">
        <v>456</v>
      </c>
      <c r="J102" s="108" t="s">
        <v>15</v>
      </c>
    </row>
    <row r="103" spans="1:13" ht="23" x14ac:dyDescent="0.25">
      <c r="A103" s="103" t="s">
        <v>199</v>
      </c>
      <c r="B103" s="104" t="s">
        <v>200</v>
      </c>
      <c r="C103" s="104"/>
      <c r="D103" s="104" t="s">
        <v>157</v>
      </c>
      <c r="E103" s="111">
        <v>0.14580000000000001</v>
      </c>
      <c r="F103" s="111">
        <v>0.1125</v>
      </c>
      <c r="G103" s="111">
        <v>3.3300000000000003E-2</v>
      </c>
      <c r="H103" s="108" t="s">
        <v>201</v>
      </c>
      <c r="I103" s="109" t="s">
        <v>457</v>
      </c>
      <c r="J103" s="103" t="s">
        <v>15</v>
      </c>
      <c r="M103" s="110" t="s">
        <v>458</v>
      </c>
    </row>
    <row r="104" spans="1:13" ht="34.5" x14ac:dyDescent="0.25">
      <c r="A104" s="51" t="s">
        <v>203</v>
      </c>
      <c r="B104" s="109" t="s">
        <v>193</v>
      </c>
      <c r="C104" s="109" t="s">
        <v>195</v>
      </c>
      <c r="D104" s="52" t="s">
        <v>157</v>
      </c>
      <c r="E104" s="111">
        <v>3.0999999999999999E-3</v>
      </c>
      <c r="F104" s="111">
        <v>0</v>
      </c>
      <c r="G104" s="111">
        <v>3.0999999999999999E-3</v>
      </c>
      <c r="H104" s="108" t="s">
        <v>201</v>
      </c>
      <c r="I104" s="109" t="s">
        <v>459</v>
      </c>
      <c r="J104" s="103" t="s">
        <v>15</v>
      </c>
    </row>
    <row r="105" spans="1:13" ht="23" x14ac:dyDescent="0.25">
      <c r="A105" s="51" t="s">
        <v>205</v>
      </c>
      <c r="B105" s="52" t="s">
        <v>30</v>
      </c>
      <c r="C105" s="52"/>
      <c r="D105" s="52" t="s">
        <v>157</v>
      </c>
      <c r="E105" s="111">
        <v>0.28739999999999999</v>
      </c>
      <c r="F105" s="111">
        <v>0.2177</v>
      </c>
      <c r="G105" s="111">
        <v>6.9599999999999995E-2</v>
      </c>
      <c r="H105" s="108" t="s">
        <v>201</v>
      </c>
      <c r="I105" s="52" t="s">
        <v>206</v>
      </c>
      <c r="J105" s="103" t="s">
        <v>15</v>
      </c>
    </row>
    <row r="106" spans="1:13" ht="34.5" x14ac:dyDescent="0.25">
      <c r="A106" s="51"/>
      <c r="B106" s="109" t="s">
        <v>207</v>
      </c>
      <c r="C106" s="109"/>
      <c r="D106" s="109" t="s">
        <v>208</v>
      </c>
      <c r="E106" s="111">
        <v>0.1197</v>
      </c>
      <c r="F106" s="111">
        <v>9.0700000000000003E-2</v>
      </c>
      <c r="G106" s="111">
        <v>2.9000000000000001E-2</v>
      </c>
      <c r="H106" s="108" t="s">
        <v>209</v>
      </c>
      <c r="I106" s="109" t="s">
        <v>210</v>
      </c>
      <c r="J106" s="103" t="s">
        <v>15</v>
      </c>
    </row>
    <row r="107" spans="1:13" ht="23" x14ac:dyDescent="0.25">
      <c r="A107" s="51"/>
      <c r="B107" s="52" t="s">
        <v>10</v>
      </c>
      <c r="C107" s="52"/>
      <c r="D107" s="52" t="s">
        <v>157</v>
      </c>
      <c r="E107" s="111" t="s">
        <v>410</v>
      </c>
      <c r="F107" s="111"/>
      <c r="G107" s="111"/>
      <c r="H107" s="108"/>
      <c r="I107" s="52"/>
      <c r="J107" s="51"/>
      <c r="M107" s="110" t="s">
        <v>412</v>
      </c>
    </row>
    <row r="108" spans="1:13" ht="23" x14ac:dyDescent="0.25">
      <c r="A108" s="51"/>
      <c r="B108" s="52" t="s">
        <v>49</v>
      </c>
      <c r="C108" s="52"/>
      <c r="D108" s="52" t="s">
        <v>157</v>
      </c>
      <c r="E108" s="111" t="s">
        <v>410</v>
      </c>
      <c r="F108" s="111"/>
      <c r="G108" s="111"/>
      <c r="H108" s="108"/>
      <c r="I108" s="52"/>
      <c r="J108" s="51"/>
      <c r="M108" s="110" t="s">
        <v>412</v>
      </c>
    </row>
    <row r="109" spans="1:13" ht="34.5" x14ac:dyDescent="0.25">
      <c r="A109" s="108"/>
      <c r="B109" s="109" t="s">
        <v>193</v>
      </c>
      <c r="C109" s="109" t="s">
        <v>195</v>
      </c>
      <c r="D109" s="109" t="s">
        <v>157</v>
      </c>
      <c r="E109" s="111">
        <v>0.13730000000000001</v>
      </c>
      <c r="F109" s="111">
        <v>0</v>
      </c>
      <c r="G109" s="111">
        <v>0.13730000000000001</v>
      </c>
      <c r="H109" s="108" t="s">
        <v>201</v>
      </c>
      <c r="I109" s="109" t="s">
        <v>216</v>
      </c>
      <c r="J109" s="103" t="s">
        <v>15</v>
      </c>
      <c r="M109" s="110" t="s">
        <v>458</v>
      </c>
    </row>
    <row r="110" spans="1:13" ht="23" x14ac:dyDescent="0.25">
      <c r="A110" s="51" t="s">
        <v>212</v>
      </c>
      <c r="B110" s="52" t="s">
        <v>30</v>
      </c>
      <c r="C110" s="52"/>
      <c r="D110" s="52" t="s">
        <v>208</v>
      </c>
      <c r="E110" s="111">
        <v>1.8499999999999999E-2</v>
      </c>
      <c r="F110" s="111">
        <v>1.41E-2</v>
      </c>
      <c r="G110" s="111">
        <v>4.4000000000000003E-3</v>
      </c>
      <c r="H110" s="108" t="s">
        <v>209</v>
      </c>
      <c r="I110" s="109" t="s">
        <v>213</v>
      </c>
      <c r="J110" s="103" t="s">
        <v>15</v>
      </c>
    </row>
    <row r="111" spans="1:13" ht="23" x14ac:dyDescent="0.25">
      <c r="A111" s="51"/>
      <c r="B111" s="52" t="s">
        <v>30</v>
      </c>
      <c r="C111" s="52"/>
      <c r="D111" s="52" t="s">
        <v>157</v>
      </c>
      <c r="E111" s="111">
        <v>0.8881</v>
      </c>
      <c r="F111" s="111">
        <v>0.67649999999999999</v>
      </c>
      <c r="G111" s="111">
        <v>0.21160000000000001</v>
      </c>
      <c r="H111" s="108" t="s">
        <v>201</v>
      </c>
      <c r="I111" s="109"/>
      <c r="J111" s="103" t="s">
        <v>15</v>
      </c>
    </row>
    <row r="112" spans="1:13" ht="23" x14ac:dyDescent="0.25">
      <c r="A112" s="108"/>
      <c r="B112" s="109" t="s">
        <v>30</v>
      </c>
      <c r="C112" s="109" t="s">
        <v>214</v>
      </c>
      <c r="D112" s="109" t="s">
        <v>208</v>
      </c>
      <c r="E112" s="111">
        <v>2E-3</v>
      </c>
      <c r="F112" s="111">
        <v>2.0000000000000002E-5</v>
      </c>
      <c r="G112" s="111">
        <v>1.9E-3</v>
      </c>
      <c r="H112" s="108" t="s">
        <v>209</v>
      </c>
      <c r="I112" s="109" t="s">
        <v>213</v>
      </c>
      <c r="J112" s="108" t="s">
        <v>15</v>
      </c>
      <c r="M112" s="110" t="s">
        <v>458</v>
      </c>
    </row>
    <row r="113" spans="1:13" ht="23" x14ac:dyDescent="0.25">
      <c r="A113" s="108"/>
      <c r="B113" s="109" t="s">
        <v>30</v>
      </c>
      <c r="C113" s="109" t="s">
        <v>214</v>
      </c>
      <c r="D113" s="109" t="s">
        <v>157</v>
      </c>
      <c r="E113" s="111">
        <v>9.74E-2</v>
      </c>
      <c r="F113" s="111">
        <v>9.5999999999999992E-3</v>
      </c>
      <c r="G113" s="111">
        <v>8.7800000000000003E-2</v>
      </c>
      <c r="H113" s="108" t="s">
        <v>201</v>
      </c>
      <c r="I113" s="109"/>
      <c r="J113" s="108" t="s">
        <v>15</v>
      </c>
      <c r="M113" s="110" t="s">
        <v>458</v>
      </c>
    </row>
    <row r="114" spans="1:13" ht="34.5" x14ac:dyDescent="0.25">
      <c r="A114" s="108"/>
      <c r="B114" s="109" t="s">
        <v>193</v>
      </c>
      <c r="C114" s="109" t="s">
        <v>195</v>
      </c>
      <c r="D114" s="109" t="s">
        <v>208</v>
      </c>
      <c r="E114" s="111">
        <v>8.3999999999999995E-3</v>
      </c>
      <c r="F114" s="111">
        <v>0</v>
      </c>
      <c r="G114" s="111">
        <v>8.3999999999999995E-3</v>
      </c>
      <c r="H114" s="108" t="s">
        <v>215</v>
      </c>
      <c r="I114" s="109" t="s">
        <v>216</v>
      </c>
      <c r="J114" s="108" t="s">
        <v>15</v>
      </c>
      <c r="M114" s="110" t="s">
        <v>458</v>
      </c>
    </row>
    <row r="115" spans="1:13" ht="34.5" x14ac:dyDescent="0.25">
      <c r="A115" s="108"/>
      <c r="B115" s="109" t="s">
        <v>193</v>
      </c>
      <c r="C115" s="109" t="s">
        <v>195</v>
      </c>
      <c r="D115" s="109" t="s">
        <v>157</v>
      </c>
      <c r="E115" s="111">
        <v>0.40439999999999998</v>
      </c>
      <c r="F115" s="111">
        <v>0</v>
      </c>
      <c r="G115" s="111">
        <v>0.40439999999999998</v>
      </c>
      <c r="H115" s="108" t="s">
        <v>201</v>
      </c>
      <c r="I115" s="109" t="s">
        <v>216</v>
      </c>
      <c r="J115" s="108" t="s">
        <v>15</v>
      </c>
      <c r="M115" s="110" t="s">
        <v>458</v>
      </c>
    </row>
    <row r="116" spans="1:13" ht="23" x14ac:dyDescent="0.25">
      <c r="A116" s="51" t="s">
        <v>217</v>
      </c>
      <c r="B116" s="176" t="s">
        <v>218</v>
      </c>
      <c r="C116" s="177"/>
      <c r="D116" s="52" t="s">
        <v>208</v>
      </c>
      <c r="E116" s="111">
        <v>2.0400000000000001E-2</v>
      </c>
      <c r="F116" s="111">
        <v>1.61E-2</v>
      </c>
      <c r="G116" s="111">
        <v>4.3E-3</v>
      </c>
      <c r="H116" s="108" t="s">
        <v>215</v>
      </c>
      <c r="I116" s="109" t="s">
        <v>219</v>
      </c>
      <c r="J116" s="108" t="s">
        <v>15</v>
      </c>
    </row>
    <row r="117" spans="1:13" ht="23" x14ac:dyDescent="0.25">
      <c r="A117" s="51"/>
      <c r="B117" s="52" t="s">
        <v>220</v>
      </c>
      <c r="C117" s="51" t="s">
        <v>182</v>
      </c>
      <c r="D117" s="52" t="s">
        <v>208</v>
      </c>
      <c r="E117" s="111">
        <v>7.46E-2</v>
      </c>
      <c r="F117" s="111">
        <v>5.91E-2</v>
      </c>
      <c r="G117" s="111">
        <v>1.55E-2</v>
      </c>
      <c r="H117" s="108" t="s">
        <v>215</v>
      </c>
      <c r="I117" s="108" t="s">
        <v>221</v>
      </c>
      <c r="J117" s="108" t="s">
        <v>15</v>
      </c>
    </row>
    <row r="118" spans="1:13" ht="23" x14ac:dyDescent="0.25">
      <c r="A118" s="51" t="s">
        <v>222</v>
      </c>
      <c r="B118" s="176" t="s">
        <v>223</v>
      </c>
      <c r="C118" s="177"/>
      <c r="D118" s="52" t="s">
        <v>208</v>
      </c>
      <c r="E118" s="111">
        <v>3.0000000000000001E-3</v>
      </c>
      <c r="F118" s="111">
        <v>2.3E-3</v>
      </c>
      <c r="G118" s="111">
        <v>6.9999999999999999E-4</v>
      </c>
      <c r="H118" s="108" t="s">
        <v>215</v>
      </c>
      <c r="I118" s="109" t="s">
        <v>224</v>
      </c>
      <c r="J118" s="108" t="s">
        <v>15</v>
      </c>
    </row>
    <row r="119" spans="1:13" ht="23" x14ac:dyDescent="0.25">
      <c r="A119" s="51"/>
      <c r="B119" s="52" t="s">
        <v>30</v>
      </c>
      <c r="C119" s="51"/>
      <c r="D119" s="52" t="s">
        <v>208</v>
      </c>
      <c r="E119" s="111">
        <v>8.8599999999999998E-2</v>
      </c>
      <c r="F119" s="111">
        <v>6.7599999999999993E-2</v>
      </c>
      <c r="G119" s="111">
        <v>2.1000000000000001E-2</v>
      </c>
      <c r="H119" s="108" t="s">
        <v>209</v>
      </c>
      <c r="I119" s="109" t="s">
        <v>225</v>
      </c>
      <c r="J119" s="108" t="s">
        <v>15</v>
      </c>
    </row>
    <row r="120" spans="1:13" ht="46" x14ac:dyDescent="0.25">
      <c r="A120" s="51"/>
      <c r="B120" s="109" t="s">
        <v>226</v>
      </c>
      <c r="C120" s="109" t="s">
        <v>197</v>
      </c>
      <c r="D120" s="52" t="s">
        <v>208</v>
      </c>
      <c r="E120" s="111">
        <v>0</v>
      </c>
      <c r="F120" s="111">
        <v>0</v>
      </c>
      <c r="G120" s="111">
        <v>0</v>
      </c>
      <c r="H120" s="108" t="s">
        <v>215</v>
      </c>
      <c r="I120" s="109" t="s">
        <v>227</v>
      </c>
      <c r="J120" s="108" t="s">
        <v>15</v>
      </c>
    </row>
    <row r="121" spans="1:13" ht="34.5" x14ac:dyDescent="0.25">
      <c r="A121" s="51" t="s">
        <v>228</v>
      </c>
      <c r="B121" s="109" t="s">
        <v>226</v>
      </c>
      <c r="C121" s="109" t="s">
        <v>229</v>
      </c>
      <c r="D121" s="52" t="s">
        <v>208</v>
      </c>
      <c r="E121" s="111">
        <v>1.7100000000000001E-2</v>
      </c>
      <c r="F121" s="111">
        <v>0</v>
      </c>
      <c r="G121" s="111">
        <v>1.7100000000000001E-2</v>
      </c>
      <c r="H121" s="108" t="s">
        <v>215</v>
      </c>
      <c r="I121" s="109" t="s">
        <v>230</v>
      </c>
      <c r="J121" s="108" t="s">
        <v>15</v>
      </c>
    </row>
    <row r="122" spans="1:13" ht="23" x14ac:dyDescent="0.25">
      <c r="A122" s="51" t="s">
        <v>231</v>
      </c>
      <c r="B122" s="176" t="s">
        <v>232</v>
      </c>
      <c r="C122" s="177"/>
      <c r="D122" s="52" t="s">
        <v>208</v>
      </c>
      <c r="E122" s="117">
        <v>0.1086</v>
      </c>
      <c r="F122" s="117">
        <v>8.6000000000000007E-2</v>
      </c>
      <c r="G122" s="117">
        <v>2.2599999999999999E-2</v>
      </c>
      <c r="H122" s="108" t="s">
        <v>215</v>
      </c>
      <c r="I122" s="109" t="s">
        <v>233</v>
      </c>
      <c r="J122" s="108" t="s">
        <v>15</v>
      </c>
    </row>
    <row r="123" spans="1:13" ht="23" x14ac:dyDescent="0.25">
      <c r="A123" s="51"/>
      <c r="B123" s="52" t="s">
        <v>30</v>
      </c>
      <c r="C123" s="52"/>
      <c r="D123" s="52" t="s">
        <v>208</v>
      </c>
      <c r="E123" s="111">
        <v>0.12870000000000001</v>
      </c>
      <c r="F123" s="111">
        <v>9.7699999999999995E-2</v>
      </c>
      <c r="G123" s="111">
        <v>3.1E-2</v>
      </c>
      <c r="H123" s="108" t="s">
        <v>209</v>
      </c>
      <c r="I123" s="109" t="s">
        <v>233</v>
      </c>
      <c r="J123" s="108" t="s">
        <v>15</v>
      </c>
    </row>
    <row r="124" spans="1:13" ht="23" x14ac:dyDescent="0.25">
      <c r="A124" s="108"/>
      <c r="B124" s="109" t="s">
        <v>30</v>
      </c>
      <c r="C124" s="109" t="s">
        <v>214</v>
      </c>
      <c r="D124" s="109" t="s">
        <v>208</v>
      </c>
      <c r="E124" s="111">
        <v>1.46E-2</v>
      </c>
      <c r="F124" s="111">
        <v>1.6999999999999999E-3</v>
      </c>
      <c r="G124" s="111">
        <v>1.29E-2</v>
      </c>
      <c r="H124" s="108" t="s">
        <v>209</v>
      </c>
      <c r="I124" s="109" t="s">
        <v>233</v>
      </c>
      <c r="J124" s="108" t="s">
        <v>15</v>
      </c>
      <c r="M124" s="110" t="s">
        <v>458</v>
      </c>
    </row>
    <row r="125" spans="1:13" ht="23" x14ac:dyDescent="0.25">
      <c r="A125" s="51"/>
      <c r="B125" s="190" t="s">
        <v>234</v>
      </c>
      <c r="C125" s="191"/>
      <c r="D125" s="52" t="s">
        <v>208</v>
      </c>
      <c r="E125" s="111">
        <v>4.82E-2</v>
      </c>
      <c r="F125" s="111">
        <v>5.1999999999999998E-3</v>
      </c>
      <c r="G125" s="111">
        <v>4.3099999999999999E-2</v>
      </c>
      <c r="H125" s="108" t="s">
        <v>209</v>
      </c>
      <c r="I125" s="109" t="s">
        <v>233</v>
      </c>
      <c r="J125" s="108" t="s">
        <v>15</v>
      </c>
    </row>
    <row r="126" spans="1:13" ht="23" x14ac:dyDescent="0.25">
      <c r="A126" s="51"/>
      <c r="B126" s="190" t="s">
        <v>235</v>
      </c>
      <c r="C126" s="191"/>
      <c r="D126" s="52" t="s">
        <v>208</v>
      </c>
      <c r="E126" s="111">
        <v>8.9200000000000002E-2</v>
      </c>
      <c r="F126" s="111">
        <v>0</v>
      </c>
      <c r="G126" s="111">
        <v>8.9200000000000002E-2</v>
      </c>
      <c r="H126" s="108" t="s">
        <v>215</v>
      </c>
      <c r="I126" s="109" t="s">
        <v>236</v>
      </c>
      <c r="J126" s="108" t="s">
        <v>15</v>
      </c>
    </row>
    <row r="127" spans="1:13" ht="23" x14ac:dyDescent="0.25">
      <c r="A127" s="51"/>
      <c r="B127" s="109" t="s">
        <v>193</v>
      </c>
      <c r="C127" s="109" t="s">
        <v>197</v>
      </c>
      <c r="D127" s="52" t="s">
        <v>208</v>
      </c>
      <c r="E127" s="111">
        <v>0</v>
      </c>
      <c r="F127" s="111">
        <v>0</v>
      </c>
      <c r="G127" s="111">
        <v>0</v>
      </c>
      <c r="H127" s="108" t="s">
        <v>215</v>
      </c>
      <c r="I127" s="52" t="s">
        <v>237</v>
      </c>
      <c r="J127" s="108" t="s">
        <v>15</v>
      </c>
    </row>
    <row r="128" spans="1:13" ht="34.5" x14ac:dyDescent="0.25">
      <c r="A128" s="51" t="s">
        <v>238</v>
      </c>
      <c r="B128" s="109" t="s">
        <v>226</v>
      </c>
      <c r="C128" s="109" t="s">
        <v>197</v>
      </c>
      <c r="D128" s="52" t="s">
        <v>208</v>
      </c>
      <c r="E128" s="111">
        <v>0</v>
      </c>
      <c r="F128" s="111">
        <v>0</v>
      </c>
      <c r="G128" s="111">
        <v>0</v>
      </c>
      <c r="H128" s="108" t="s">
        <v>215</v>
      </c>
      <c r="I128" s="52" t="s">
        <v>239</v>
      </c>
      <c r="J128" s="108" t="s">
        <v>15</v>
      </c>
    </row>
    <row r="129" spans="1:13" ht="34.5" x14ac:dyDescent="0.25">
      <c r="A129" s="51" t="s">
        <v>240</v>
      </c>
      <c r="B129" s="109" t="s">
        <v>226</v>
      </c>
      <c r="C129" s="109" t="s">
        <v>197</v>
      </c>
      <c r="D129" s="52" t="s">
        <v>208</v>
      </c>
      <c r="E129" s="111">
        <v>0</v>
      </c>
      <c r="F129" s="111">
        <v>0</v>
      </c>
      <c r="G129" s="111">
        <v>0</v>
      </c>
      <c r="H129" s="108" t="s">
        <v>215</v>
      </c>
      <c r="I129" s="52" t="s">
        <v>241</v>
      </c>
      <c r="J129" s="108" t="s">
        <v>15</v>
      </c>
    </row>
    <row r="130" spans="1:13" ht="34.5" x14ac:dyDescent="0.25">
      <c r="A130" s="108" t="s">
        <v>242</v>
      </c>
      <c r="B130" s="121"/>
      <c r="C130" s="122"/>
      <c r="D130" s="109" t="s">
        <v>208</v>
      </c>
      <c r="E130" s="111">
        <v>1.4200999999999999</v>
      </c>
      <c r="F130" s="111">
        <v>1.0852999999999999</v>
      </c>
      <c r="G130" s="111">
        <v>0.33489999999999998</v>
      </c>
      <c r="H130" s="108" t="s">
        <v>209</v>
      </c>
      <c r="I130" s="109" t="s">
        <v>243</v>
      </c>
      <c r="J130" s="108" t="s">
        <v>15</v>
      </c>
      <c r="M130" s="110" t="s">
        <v>458</v>
      </c>
    </row>
    <row r="131" spans="1:13" ht="115" x14ac:dyDescent="0.25">
      <c r="A131" s="51" t="s">
        <v>244</v>
      </c>
      <c r="B131" s="52" t="s">
        <v>245</v>
      </c>
      <c r="C131" s="52" t="s">
        <v>246</v>
      </c>
      <c r="D131" s="52" t="s">
        <v>208</v>
      </c>
      <c r="E131" s="91">
        <v>0.23400000000000001</v>
      </c>
      <c r="F131" s="91">
        <v>0.20200000000000001</v>
      </c>
      <c r="G131" s="91">
        <v>3.2000000000000001E-2</v>
      </c>
      <c r="H131" s="51" t="s">
        <v>247</v>
      </c>
      <c r="I131" s="52" t="s">
        <v>248</v>
      </c>
      <c r="J131" s="51" t="s">
        <v>79</v>
      </c>
      <c r="L131" s="99"/>
    </row>
    <row r="132" spans="1:13" ht="115" x14ac:dyDescent="0.25">
      <c r="A132" s="51"/>
      <c r="B132" s="52" t="s">
        <v>249</v>
      </c>
      <c r="C132" s="52" t="s">
        <v>250</v>
      </c>
      <c r="D132" s="52" t="s">
        <v>208</v>
      </c>
      <c r="E132" s="91">
        <v>0.17199999999999999</v>
      </c>
      <c r="F132" s="91">
        <v>0.152</v>
      </c>
      <c r="G132" s="91">
        <v>2.1000000000000001E-2</v>
      </c>
      <c r="H132" s="51" t="s">
        <v>247</v>
      </c>
      <c r="I132" s="52" t="s">
        <v>248</v>
      </c>
      <c r="J132" s="51" t="s">
        <v>79</v>
      </c>
      <c r="L132" s="99"/>
    </row>
    <row r="133" spans="1:13" ht="115" x14ac:dyDescent="0.25">
      <c r="A133" s="51"/>
      <c r="B133" s="52" t="s">
        <v>251</v>
      </c>
      <c r="C133" s="52" t="s">
        <v>252</v>
      </c>
      <c r="D133" s="52" t="s">
        <v>208</v>
      </c>
      <c r="E133" s="91">
        <v>0.157</v>
      </c>
      <c r="F133" s="91">
        <v>0.14000000000000001</v>
      </c>
      <c r="G133" s="91">
        <v>1.7999999999999999E-2</v>
      </c>
      <c r="H133" s="51" t="s">
        <v>247</v>
      </c>
      <c r="I133" s="52" t="s">
        <v>248</v>
      </c>
      <c r="J133" s="51" t="s">
        <v>79</v>
      </c>
    </row>
    <row r="134" spans="1:13" ht="115" x14ac:dyDescent="0.25">
      <c r="A134" s="51"/>
      <c r="B134" s="52" t="s">
        <v>253</v>
      </c>
      <c r="C134" s="52"/>
      <c r="D134" s="52" t="s">
        <v>208</v>
      </c>
      <c r="E134" s="51">
        <v>0.182</v>
      </c>
      <c r="F134" s="51">
        <v>0.16</v>
      </c>
      <c r="G134" s="51">
        <v>2.1999999999999999E-2</v>
      </c>
      <c r="H134" s="51" t="s">
        <v>247</v>
      </c>
      <c r="I134" s="52" t="s">
        <v>248</v>
      </c>
      <c r="J134" s="51" t="s">
        <v>79</v>
      </c>
    </row>
    <row r="135" spans="1:13" x14ac:dyDescent="0.25">
      <c r="A135" s="181" t="s">
        <v>254</v>
      </c>
      <c r="B135" s="181"/>
      <c r="C135" s="181"/>
      <c r="D135" s="181"/>
      <c r="E135" s="181"/>
      <c r="F135" s="181"/>
      <c r="G135" s="181"/>
      <c r="H135" s="181"/>
      <c r="I135" s="181"/>
      <c r="J135" s="181"/>
    </row>
    <row r="136" spans="1:13" ht="23" x14ac:dyDescent="0.25">
      <c r="A136" s="51" t="s">
        <v>255</v>
      </c>
      <c r="B136" s="52" t="s">
        <v>256</v>
      </c>
      <c r="C136" s="52" t="s">
        <v>257</v>
      </c>
      <c r="D136" s="52" t="s">
        <v>258</v>
      </c>
      <c r="E136" s="91">
        <v>1.3260000000000001</v>
      </c>
      <c r="F136" s="91">
        <v>1.0049999999999999</v>
      </c>
      <c r="G136" s="91">
        <v>0.32100000000000001</v>
      </c>
      <c r="H136" s="51" t="s">
        <v>259</v>
      </c>
      <c r="I136" s="52" t="s">
        <v>260</v>
      </c>
      <c r="J136" s="51" t="s">
        <v>19</v>
      </c>
    </row>
    <row r="137" spans="1:13" ht="34.5" x14ac:dyDescent="0.25">
      <c r="A137" s="51"/>
      <c r="B137" s="52" t="s">
        <v>261</v>
      </c>
      <c r="C137" s="52" t="s">
        <v>262</v>
      </c>
      <c r="D137" s="52" t="s">
        <v>258</v>
      </c>
      <c r="E137" s="91">
        <v>0.36299999999999999</v>
      </c>
      <c r="F137" s="91">
        <v>0.27500000000000002</v>
      </c>
      <c r="G137" s="91">
        <v>8.7999999999999995E-2</v>
      </c>
      <c r="H137" s="51" t="s">
        <v>263</v>
      </c>
      <c r="I137" s="52" t="s">
        <v>264</v>
      </c>
      <c r="J137" s="51" t="s">
        <v>19</v>
      </c>
    </row>
    <row r="138" spans="1:13" ht="34.5" x14ac:dyDescent="0.25">
      <c r="A138" s="51"/>
      <c r="B138" s="52"/>
      <c r="C138" s="52" t="s">
        <v>265</v>
      </c>
      <c r="D138" s="52" t="s">
        <v>258</v>
      </c>
      <c r="E138" s="91">
        <v>0.25600000000000001</v>
      </c>
      <c r="F138" s="91">
        <v>0.19400000000000001</v>
      </c>
      <c r="G138" s="91">
        <v>6.2E-2</v>
      </c>
      <c r="H138" s="51" t="s">
        <v>263</v>
      </c>
      <c r="I138" s="52" t="s">
        <v>266</v>
      </c>
      <c r="J138" s="51" t="s">
        <v>19</v>
      </c>
    </row>
    <row r="139" spans="1:13" ht="46" x14ac:dyDescent="0.25">
      <c r="A139" s="51"/>
      <c r="B139" s="52"/>
      <c r="C139" s="52" t="s">
        <v>267</v>
      </c>
      <c r="D139" s="52" t="s">
        <v>258</v>
      </c>
      <c r="E139" s="91">
        <v>0.105</v>
      </c>
      <c r="F139" s="91">
        <v>0.08</v>
      </c>
      <c r="G139" s="91">
        <v>2.5000000000000001E-2</v>
      </c>
      <c r="H139" s="51" t="s">
        <v>263</v>
      </c>
      <c r="I139" s="52" t="s">
        <v>268</v>
      </c>
      <c r="J139" s="51" t="s">
        <v>19</v>
      </c>
    </row>
    <row r="140" spans="1:13" ht="34.5" x14ac:dyDescent="0.25">
      <c r="A140" s="51"/>
      <c r="B140" s="52"/>
      <c r="C140" s="52" t="s">
        <v>269</v>
      </c>
      <c r="D140" s="52" t="s">
        <v>258</v>
      </c>
      <c r="E140" s="91">
        <v>8.7999999999999995E-2</v>
      </c>
      <c r="F140" s="91">
        <v>6.7000000000000004E-2</v>
      </c>
      <c r="G140" s="91">
        <v>2.1000000000000001E-2</v>
      </c>
      <c r="H140" s="51" t="s">
        <v>263</v>
      </c>
      <c r="I140" s="52" t="s">
        <v>270</v>
      </c>
      <c r="J140" s="51" t="s">
        <v>19</v>
      </c>
    </row>
    <row r="141" spans="1:13" ht="23" x14ac:dyDescent="0.25">
      <c r="A141" s="51"/>
      <c r="B141" s="52"/>
      <c r="C141" s="52" t="s">
        <v>271</v>
      </c>
      <c r="D141" s="52" t="s">
        <v>258</v>
      </c>
      <c r="E141" s="91">
        <v>8.5000000000000006E-2</v>
      </c>
      <c r="F141" s="91">
        <v>6.5000000000000002E-2</v>
      </c>
      <c r="G141" s="91">
        <v>2.1000000000000001E-2</v>
      </c>
      <c r="H141" s="51" t="s">
        <v>263</v>
      </c>
      <c r="I141" s="52" t="s">
        <v>272</v>
      </c>
      <c r="J141" s="51" t="s">
        <v>19</v>
      </c>
    </row>
    <row r="142" spans="1:13" ht="23" x14ac:dyDescent="0.25">
      <c r="A142" s="51"/>
      <c r="B142" s="52" t="s">
        <v>222</v>
      </c>
      <c r="C142" s="52" t="s">
        <v>30</v>
      </c>
      <c r="D142" s="52" t="s">
        <v>258</v>
      </c>
      <c r="E142" s="91">
        <v>1.7000000000000001E-2</v>
      </c>
      <c r="F142" s="91">
        <v>1.2999999999999999E-2</v>
      </c>
      <c r="G142" s="91">
        <v>4.0000000000000001E-3</v>
      </c>
      <c r="H142" s="51" t="s">
        <v>273</v>
      </c>
      <c r="I142" s="52" t="s">
        <v>274</v>
      </c>
      <c r="J142" s="51" t="s">
        <v>19</v>
      </c>
    </row>
    <row r="143" spans="1:13" ht="23" x14ac:dyDescent="0.25">
      <c r="A143" s="51"/>
      <c r="B143" s="52"/>
      <c r="C143" s="52" t="s">
        <v>226</v>
      </c>
      <c r="D143" s="52" t="s">
        <v>258</v>
      </c>
      <c r="E143" s="91">
        <v>8.9999999999999993E-3</v>
      </c>
      <c r="F143" s="91">
        <v>0</v>
      </c>
      <c r="G143" s="91">
        <v>8.9999999999999993E-3</v>
      </c>
      <c r="H143" s="51" t="s">
        <v>273</v>
      </c>
      <c r="I143" s="52" t="s">
        <v>274</v>
      </c>
      <c r="J143" s="51" t="s">
        <v>19</v>
      </c>
    </row>
    <row r="144" spans="1:13" ht="23" x14ac:dyDescent="0.25">
      <c r="A144" s="51"/>
      <c r="B144" s="52"/>
      <c r="C144" s="52" t="s">
        <v>275</v>
      </c>
      <c r="D144" s="52" t="s">
        <v>258</v>
      </c>
      <c r="E144" s="91">
        <v>1.0999999999999999E-2</v>
      </c>
      <c r="F144" s="91">
        <v>4.0000000000000001E-3</v>
      </c>
      <c r="G144" s="91">
        <v>8.0000000000000002E-3</v>
      </c>
      <c r="H144" s="51" t="s">
        <v>17</v>
      </c>
      <c r="I144" s="52" t="s">
        <v>276</v>
      </c>
      <c r="J144" s="51" t="s">
        <v>19</v>
      </c>
    </row>
    <row r="145" spans="1:21" ht="57.5" x14ac:dyDescent="0.25">
      <c r="A145" s="51"/>
      <c r="B145" s="52" t="s">
        <v>277</v>
      </c>
      <c r="C145" s="52" t="s">
        <v>278</v>
      </c>
      <c r="D145" s="52" t="s">
        <v>258</v>
      </c>
      <c r="E145" s="91">
        <v>4.1000000000000002E-2</v>
      </c>
      <c r="F145" s="91">
        <v>3.1E-2</v>
      </c>
      <c r="G145" s="91">
        <v>0.01</v>
      </c>
      <c r="H145" s="51" t="s">
        <v>279</v>
      </c>
      <c r="I145" s="52" t="s">
        <v>280</v>
      </c>
      <c r="J145" s="51" t="s">
        <v>19</v>
      </c>
    </row>
    <row r="146" spans="1:21" ht="69" x14ac:dyDescent="0.25">
      <c r="A146" s="51"/>
      <c r="B146" s="52"/>
      <c r="C146" s="52" t="s">
        <v>281</v>
      </c>
      <c r="D146" s="52" t="s">
        <v>258</v>
      </c>
      <c r="E146" s="91">
        <v>3.1E-2</v>
      </c>
      <c r="F146" s="91">
        <v>2.3E-2</v>
      </c>
      <c r="G146" s="91">
        <v>7.0000000000000001E-3</v>
      </c>
      <c r="H146" s="51" t="s">
        <v>279</v>
      </c>
      <c r="I146" s="52" t="s">
        <v>282</v>
      </c>
      <c r="J146" s="51" t="s">
        <v>19</v>
      </c>
    </row>
    <row r="147" spans="1:21" ht="69" x14ac:dyDescent="0.25">
      <c r="A147" s="51"/>
      <c r="B147" s="52"/>
      <c r="C147" s="52" t="s">
        <v>283</v>
      </c>
      <c r="D147" s="52" t="s">
        <v>258</v>
      </c>
      <c r="E147" s="91">
        <v>2.1000000000000001E-2</v>
      </c>
      <c r="F147" s="91">
        <v>1.6E-2</v>
      </c>
      <c r="G147" s="91">
        <v>5.0000000000000001E-3</v>
      </c>
      <c r="H147" s="51" t="s">
        <v>279</v>
      </c>
      <c r="I147" s="52" t="s">
        <v>284</v>
      </c>
      <c r="J147" s="51" t="s">
        <v>19</v>
      </c>
    </row>
    <row r="148" spans="1:21" ht="126.5" x14ac:dyDescent="0.25">
      <c r="A148" s="51"/>
      <c r="B148" s="52"/>
      <c r="C148" s="52" t="s">
        <v>285</v>
      </c>
      <c r="D148" s="52" t="s">
        <v>258</v>
      </c>
      <c r="E148" s="91">
        <v>3.1E-2</v>
      </c>
      <c r="F148" s="91">
        <v>2.3E-2</v>
      </c>
      <c r="G148" s="91">
        <v>7.0000000000000001E-3</v>
      </c>
      <c r="H148" s="51" t="s">
        <v>279</v>
      </c>
      <c r="I148" s="52" t="s">
        <v>286</v>
      </c>
      <c r="J148" s="51" t="s">
        <v>19</v>
      </c>
    </row>
    <row r="149" spans="1:21" ht="34.5" x14ac:dyDescent="0.25">
      <c r="A149" s="51"/>
      <c r="B149" s="52" t="s">
        <v>287</v>
      </c>
      <c r="C149" s="52" t="s">
        <v>288</v>
      </c>
      <c r="D149" s="52" t="s">
        <v>258</v>
      </c>
      <c r="E149" s="91">
        <v>2.1999999999999999E-2</v>
      </c>
      <c r="F149" s="91">
        <v>1.7999999999999999E-2</v>
      </c>
      <c r="G149" s="91">
        <v>4.0000000000000001E-3</v>
      </c>
      <c r="H149" s="51" t="s">
        <v>289</v>
      </c>
      <c r="I149" s="52" t="s">
        <v>290</v>
      </c>
      <c r="J149" s="51" t="s">
        <v>19</v>
      </c>
    </row>
    <row r="150" spans="1:21" ht="34.5" x14ac:dyDescent="0.25">
      <c r="A150" s="51"/>
      <c r="B150" s="52"/>
      <c r="C150" s="52" t="s">
        <v>291</v>
      </c>
      <c r="D150" s="52" t="s">
        <v>258</v>
      </c>
      <c r="E150" s="91">
        <v>7.0000000000000001E-3</v>
      </c>
      <c r="F150" s="91">
        <v>5.0000000000000001E-3</v>
      </c>
      <c r="G150" s="91">
        <v>1E-3</v>
      </c>
      <c r="H150" s="51" t="s">
        <v>289</v>
      </c>
      <c r="I150" s="52" t="s">
        <v>292</v>
      </c>
      <c r="J150" s="51" t="s">
        <v>19</v>
      </c>
    </row>
    <row r="151" spans="1:21" ht="57.5" x14ac:dyDescent="0.25">
      <c r="A151" s="51"/>
      <c r="B151" s="52"/>
      <c r="C151" s="52" t="s">
        <v>293</v>
      </c>
      <c r="D151" s="52" t="s">
        <v>258</v>
      </c>
      <c r="E151" s="91">
        <v>7.0000000000000001E-3</v>
      </c>
      <c r="F151" s="91">
        <v>5.0000000000000001E-3</v>
      </c>
      <c r="G151" s="91">
        <v>1E-3</v>
      </c>
      <c r="H151" s="51" t="s">
        <v>289</v>
      </c>
      <c r="I151" s="52" t="s">
        <v>294</v>
      </c>
      <c r="J151" s="51" t="s">
        <v>19</v>
      </c>
    </row>
    <row r="152" spans="1:21" ht="23" x14ac:dyDescent="0.25">
      <c r="A152" s="51"/>
      <c r="B152" s="52" t="s">
        <v>295</v>
      </c>
      <c r="C152" s="52" t="s">
        <v>296</v>
      </c>
      <c r="D152" s="52" t="s">
        <v>258</v>
      </c>
      <c r="E152" s="91">
        <v>0.55000000000000004</v>
      </c>
      <c r="F152" s="91">
        <v>0.43099999999999999</v>
      </c>
      <c r="G152" s="91">
        <v>0.11899999999999999</v>
      </c>
      <c r="H152" s="51" t="s">
        <v>297</v>
      </c>
      <c r="I152" s="52" t="s">
        <v>298</v>
      </c>
      <c r="J152" s="51" t="s">
        <v>19</v>
      </c>
    </row>
    <row r="153" spans="1:21" ht="23" x14ac:dyDescent="0.25">
      <c r="A153" s="51" t="s">
        <v>299</v>
      </c>
      <c r="B153" s="52" t="s">
        <v>261</v>
      </c>
      <c r="C153" s="52" t="s">
        <v>300</v>
      </c>
      <c r="D153" s="52" t="s">
        <v>258</v>
      </c>
      <c r="E153" s="91">
        <v>0.21199999999999999</v>
      </c>
      <c r="F153" s="91">
        <v>0.161</v>
      </c>
      <c r="G153" s="91">
        <v>5.0999999999999997E-2</v>
      </c>
      <c r="H153" s="51" t="s">
        <v>301</v>
      </c>
      <c r="I153" s="52" t="s">
        <v>302</v>
      </c>
      <c r="J153" s="51" t="s">
        <v>19</v>
      </c>
    </row>
    <row r="154" spans="1:21" ht="34.5" x14ac:dyDescent="0.25">
      <c r="A154" s="51"/>
      <c r="B154" s="52"/>
      <c r="C154" s="52" t="s">
        <v>303</v>
      </c>
      <c r="D154" s="52" t="s">
        <v>258</v>
      </c>
      <c r="E154" s="91">
        <v>0.122</v>
      </c>
      <c r="F154" s="91">
        <v>9.2999999999999999E-2</v>
      </c>
      <c r="G154" s="91">
        <v>2.9000000000000001E-2</v>
      </c>
      <c r="H154" s="51" t="s">
        <v>301</v>
      </c>
      <c r="I154" s="52" t="s">
        <v>304</v>
      </c>
      <c r="J154" s="51" t="s">
        <v>19</v>
      </c>
    </row>
    <row r="155" spans="1:21" ht="46" x14ac:dyDescent="0.25">
      <c r="A155" s="51"/>
      <c r="B155" s="52"/>
      <c r="C155" s="52" t="s">
        <v>305</v>
      </c>
      <c r="D155" s="52" t="s">
        <v>258</v>
      </c>
      <c r="E155" s="91">
        <v>0.121</v>
      </c>
      <c r="F155" s="91">
        <v>9.1999999999999998E-2</v>
      </c>
      <c r="G155" s="91">
        <v>2.9000000000000001E-2</v>
      </c>
      <c r="H155" s="51" t="s">
        <v>301</v>
      </c>
      <c r="I155" s="52" t="s">
        <v>304</v>
      </c>
      <c r="J155" s="51" t="s">
        <v>19</v>
      </c>
    </row>
    <row r="156" spans="1:21" ht="23" x14ac:dyDescent="0.25">
      <c r="A156" s="51"/>
      <c r="B156" s="52"/>
      <c r="C156" s="52" t="s">
        <v>271</v>
      </c>
      <c r="D156" s="52" t="s">
        <v>258</v>
      </c>
      <c r="E156" s="91">
        <v>0.109</v>
      </c>
      <c r="F156" s="91">
        <v>8.3000000000000004E-2</v>
      </c>
      <c r="G156" s="91">
        <v>0.02</v>
      </c>
      <c r="H156" s="51" t="s">
        <v>301</v>
      </c>
      <c r="I156" s="52" t="s">
        <v>306</v>
      </c>
      <c r="J156" s="51" t="s">
        <v>19</v>
      </c>
    </row>
    <row r="157" spans="1:21" ht="23" x14ac:dyDescent="0.25">
      <c r="A157" s="51"/>
      <c r="B157" s="52" t="s">
        <v>222</v>
      </c>
      <c r="C157" s="52" t="s">
        <v>30</v>
      </c>
      <c r="D157" s="52" t="s">
        <v>258</v>
      </c>
      <c r="E157" s="24">
        <v>2.7E-2</v>
      </c>
      <c r="F157" s="24">
        <v>0.02</v>
      </c>
      <c r="G157" s="24">
        <v>7.0000000000000001E-3</v>
      </c>
      <c r="H157" s="51" t="s">
        <v>307</v>
      </c>
      <c r="I157" s="52" t="s">
        <v>308</v>
      </c>
      <c r="J157" s="51" t="s">
        <v>309</v>
      </c>
      <c r="M157"/>
      <c r="N157"/>
      <c r="O157"/>
      <c r="P157"/>
      <c r="Q157"/>
      <c r="R157"/>
      <c r="S157"/>
      <c r="T157"/>
      <c r="U157"/>
    </row>
    <row r="158" spans="1:21" ht="23" x14ac:dyDescent="0.25">
      <c r="A158" s="51"/>
      <c r="B158" s="52"/>
      <c r="C158" s="52" t="s">
        <v>226</v>
      </c>
      <c r="D158" s="52" t="s">
        <v>258</v>
      </c>
      <c r="E158" s="24">
        <v>1.4999999999999999E-2</v>
      </c>
      <c r="F158" s="24">
        <v>0</v>
      </c>
      <c r="G158" s="24">
        <v>1.4999999999999999E-2</v>
      </c>
      <c r="H158" s="51" t="s">
        <v>307</v>
      </c>
      <c r="I158" s="52" t="s">
        <v>308</v>
      </c>
      <c r="J158" s="51" t="s">
        <v>309</v>
      </c>
      <c r="M158"/>
      <c r="N158"/>
      <c r="O158"/>
      <c r="P158"/>
      <c r="Q158"/>
      <c r="R158"/>
      <c r="S158"/>
      <c r="T158"/>
      <c r="U158"/>
    </row>
    <row r="159" spans="1:21" ht="23" x14ac:dyDescent="0.25">
      <c r="A159" s="51"/>
      <c r="B159" s="52"/>
      <c r="C159" s="52" t="s">
        <v>275</v>
      </c>
      <c r="D159" s="52" t="s">
        <v>258</v>
      </c>
      <c r="E159" s="24">
        <v>1.7999999999999999E-2</v>
      </c>
      <c r="F159" s="24">
        <v>5.0000000000000001E-3</v>
      </c>
      <c r="G159" s="24">
        <v>1.2999999999999999E-2</v>
      </c>
      <c r="H159" s="51" t="s">
        <v>307</v>
      </c>
      <c r="I159" s="52" t="s">
        <v>310</v>
      </c>
      <c r="J159" s="51" t="s">
        <v>309</v>
      </c>
      <c r="M159"/>
      <c r="N159"/>
      <c r="O159"/>
      <c r="P159"/>
      <c r="Q159"/>
      <c r="R159"/>
      <c r="S159"/>
      <c r="T159"/>
      <c r="U159"/>
    </row>
    <row r="160" spans="1:21" ht="34.5" x14ac:dyDescent="0.25">
      <c r="A160" s="51"/>
      <c r="B160" s="52" t="s">
        <v>277</v>
      </c>
      <c r="C160" s="52" t="s">
        <v>311</v>
      </c>
      <c r="D160" s="52" t="s">
        <v>258</v>
      </c>
      <c r="E160" s="91">
        <v>5.3999999999999999E-2</v>
      </c>
      <c r="F160" s="91">
        <v>4.1000000000000002E-2</v>
      </c>
      <c r="G160" s="111">
        <v>1.29E-2</v>
      </c>
      <c r="H160" s="51" t="s">
        <v>312</v>
      </c>
      <c r="I160" s="52" t="s">
        <v>313</v>
      </c>
      <c r="J160" s="108" t="s">
        <v>314</v>
      </c>
    </row>
    <row r="161" spans="1:13" ht="46" x14ac:dyDescent="0.25">
      <c r="A161" s="51"/>
      <c r="B161" s="52"/>
      <c r="C161" s="52" t="s">
        <v>315</v>
      </c>
      <c r="D161" s="52" t="s">
        <v>258</v>
      </c>
      <c r="E161" s="91">
        <v>5.1999999999999998E-2</v>
      </c>
      <c r="F161" s="91">
        <v>3.9E-2</v>
      </c>
      <c r="G161" s="111">
        <v>1.2500000000000001E-2</v>
      </c>
      <c r="H161" s="51" t="s">
        <v>312</v>
      </c>
      <c r="I161" s="52" t="s">
        <v>316</v>
      </c>
      <c r="J161" s="108" t="s">
        <v>314</v>
      </c>
    </row>
    <row r="162" spans="1:13" ht="34.5" x14ac:dyDescent="0.25">
      <c r="A162" s="51"/>
      <c r="B162" s="52"/>
      <c r="C162" s="52" t="s">
        <v>317</v>
      </c>
      <c r="D162" s="52" t="s">
        <v>258</v>
      </c>
      <c r="E162" s="91">
        <v>3.2000000000000001E-2</v>
      </c>
      <c r="F162" s="91">
        <v>2.4E-2</v>
      </c>
      <c r="G162" s="91">
        <v>8.0000000000000002E-3</v>
      </c>
      <c r="H162" s="51" t="s">
        <v>312</v>
      </c>
      <c r="I162" s="52" t="s">
        <v>316</v>
      </c>
      <c r="J162" s="51" t="s">
        <v>19</v>
      </c>
    </row>
    <row r="163" spans="1:13" ht="34.5" x14ac:dyDescent="0.25">
      <c r="A163" s="51"/>
      <c r="B163" s="52"/>
      <c r="C163" s="52" t="s">
        <v>318</v>
      </c>
      <c r="D163" s="52" t="s">
        <v>258</v>
      </c>
      <c r="E163" s="91">
        <v>2.7E-2</v>
      </c>
      <c r="F163" s="91">
        <v>0.02</v>
      </c>
      <c r="G163" s="91">
        <v>7.0000000000000001E-3</v>
      </c>
      <c r="H163" s="51" t="s">
        <v>312</v>
      </c>
      <c r="I163" s="52" t="s">
        <v>316</v>
      </c>
      <c r="J163" s="51" t="s">
        <v>19</v>
      </c>
    </row>
    <row r="164" spans="1:13" ht="69" x14ac:dyDescent="0.25">
      <c r="A164" s="51"/>
      <c r="B164" s="52"/>
      <c r="C164" s="52" t="s">
        <v>319</v>
      </c>
      <c r="D164" s="52" t="s">
        <v>258</v>
      </c>
      <c r="E164" s="91">
        <v>3.2000000000000001E-2</v>
      </c>
      <c r="F164" s="91">
        <v>2.4E-2</v>
      </c>
      <c r="G164" s="91">
        <v>8.0000000000000002E-3</v>
      </c>
      <c r="H164" s="51" t="s">
        <v>312</v>
      </c>
      <c r="I164" s="52" t="s">
        <v>320</v>
      </c>
      <c r="J164" s="51" t="s">
        <v>19</v>
      </c>
    </row>
    <row r="165" spans="1:13" ht="23" x14ac:dyDescent="0.25">
      <c r="A165" s="51"/>
      <c r="B165" s="52" t="s">
        <v>287</v>
      </c>
      <c r="C165" s="52" t="s">
        <v>288</v>
      </c>
      <c r="D165" s="52" t="s">
        <v>258</v>
      </c>
      <c r="E165" s="91">
        <v>3.2000000000000001E-2</v>
      </c>
      <c r="F165" s="91">
        <v>2.5999999999999999E-2</v>
      </c>
      <c r="G165" s="91">
        <v>6.0000000000000001E-3</v>
      </c>
      <c r="H165" s="51" t="s">
        <v>321</v>
      </c>
      <c r="I165" s="52" t="s">
        <v>322</v>
      </c>
      <c r="J165" s="51" t="s">
        <v>19</v>
      </c>
    </row>
    <row r="166" spans="1:13" ht="23" x14ac:dyDescent="0.25">
      <c r="A166" s="51"/>
      <c r="B166" s="52"/>
      <c r="C166" s="52" t="s">
        <v>291</v>
      </c>
      <c r="D166" s="52" t="s">
        <v>258</v>
      </c>
      <c r="E166" s="91">
        <v>1.2E-2</v>
      </c>
      <c r="F166" s="91">
        <v>8.9999999999999993E-3</v>
      </c>
      <c r="G166" s="91">
        <v>2E-3</v>
      </c>
      <c r="H166" s="51" t="s">
        <v>321</v>
      </c>
      <c r="I166" s="52" t="s">
        <v>323</v>
      </c>
      <c r="J166" s="51" t="s">
        <v>19</v>
      </c>
    </row>
    <row r="167" spans="1:13" ht="23" x14ac:dyDescent="0.25">
      <c r="A167" s="51"/>
      <c r="B167" s="52"/>
      <c r="C167" s="52" t="s">
        <v>324</v>
      </c>
      <c r="D167" s="52" t="s">
        <v>258</v>
      </c>
      <c r="E167" s="91">
        <v>1.2E-2</v>
      </c>
      <c r="F167" s="91">
        <v>8.9999999999999993E-3</v>
      </c>
      <c r="G167" s="91">
        <v>2E-3</v>
      </c>
      <c r="H167" s="51" t="s">
        <v>321</v>
      </c>
      <c r="I167" s="52" t="s">
        <v>294</v>
      </c>
      <c r="J167" s="51" t="s">
        <v>19</v>
      </c>
    </row>
    <row r="168" spans="1:13" x14ac:dyDescent="0.25">
      <c r="A168" s="181" t="s">
        <v>325</v>
      </c>
      <c r="B168" s="181"/>
      <c r="C168" s="181"/>
      <c r="D168" s="181"/>
      <c r="E168" s="181"/>
      <c r="F168" s="181"/>
      <c r="G168" s="181"/>
      <c r="H168" s="181"/>
      <c r="I168" s="181"/>
      <c r="J168" s="181"/>
    </row>
    <row r="169" spans="1:13" ht="57.5" x14ac:dyDescent="0.25">
      <c r="A169" s="128"/>
      <c r="B169" s="128" t="s">
        <v>326</v>
      </c>
      <c r="C169" s="128"/>
      <c r="D169" s="128" t="s">
        <v>40</v>
      </c>
      <c r="E169" s="129">
        <v>1</v>
      </c>
      <c r="F169" s="128"/>
      <c r="G169" s="128"/>
      <c r="H169" s="128" t="s">
        <v>327</v>
      </c>
      <c r="I169" s="128" t="s">
        <v>328</v>
      </c>
      <c r="J169" s="128" t="s">
        <v>329</v>
      </c>
    </row>
    <row r="170" spans="1:13" ht="57.5" x14ac:dyDescent="0.25">
      <c r="A170" s="53"/>
      <c r="B170" s="51" t="s">
        <v>330</v>
      </c>
      <c r="C170" s="52"/>
      <c r="D170" s="51" t="s">
        <v>40</v>
      </c>
      <c r="E170" s="51">
        <v>1</v>
      </c>
      <c r="F170" s="51"/>
      <c r="G170" s="51"/>
      <c r="H170" s="52" t="s">
        <v>327</v>
      </c>
      <c r="I170" s="52" t="s">
        <v>331</v>
      </c>
      <c r="J170" s="51" t="s">
        <v>19</v>
      </c>
      <c r="M170" s="28"/>
    </row>
    <row r="171" spans="1:13" ht="57.5" x14ac:dyDescent="0.25">
      <c r="A171" s="53"/>
      <c r="B171" s="51" t="s">
        <v>332</v>
      </c>
      <c r="C171" s="52"/>
      <c r="D171" s="51" t="s">
        <v>40</v>
      </c>
      <c r="E171" s="51">
        <v>1</v>
      </c>
      <c r="F171" s="51"/>
      <c r="G171" s="51"/>
      <c r="H171" s="52" t="s">
        <v>327</v>
      </c>
      <c r="I171" s="52" t="s">
        <v>328</v>
      </c>
      <c r="J171" s="51" t="s">
        <v>19</v>
      </c>
    </row>
    <row r="172" spans="1:13" ht="57.5" x14ac:dyDescent="0.25">
      <c r="A172" s="53"/>
      <c r="B172" s="51" t="s">
        <v>333</v>
      </c>
      <c r="C172" s="52"/>
      <c r="D172" s="51" t="s">
        <v>40</v>
      </c>
      <c r="E172" s="51">
        <v>1760</v>
      </c>
      <c r="F172" s="51"/>
      <c r="G172" s="51"/>
      <c r="H172" s="52" t="s">
        <v>327</v>
      </c>
      <c r="I172" s="52" t="s">
        <v>328</v>
      </c>
      <c r="J172" s="51" t="s">
        <v>19</v>
      </c>
    </row>
    <row r="173" spans="1:13" ht="57.5" x14ac:dyDescent="0.25">
      <c r="A173" s="107"/>
      <c r="B173" s="108" t="s">
        <v>334</v>
      </c>
      <c r="C173" s="109"/>
      <c r="D173" s="108" t="s">
        <v>40</v>
      </c>
      <c r="E173" s="108">
        <v>14800</v>
      </c>
      <c r="F173" s="108"/>
      <c r="G173" s="108"/>
      <c r="H173" s="109" t="s">
        <v>327</v>
      </c>
      <c r="I173" s="109" t="s">
        <v>328</v>
      </c>
      <c r="J173" s="108" t="s">
        <v>15</v>
      </c>
      <c r="M173" s="110" t="s">
        <v>458</v>
      </c>
    </row>
    <row r="174" spans="1:13" ht="57.5" x14ac:dyDescent="0.25">
      <c r="A174" s="53"/>
      <c r="B174" s="51" t="s">
        <v>335</v>
      </c>
      <c r="C174" s="52"/>
      <c r="D174" s="51" t="s">
        <v>40</v>
      </c>
      <c r="E174" s="51">
        <v>677</v>
      </c>
      <c r="F174" s="51"/>
      <c r="G174" s="51"/>
      <c r="H174" s="52" t="s">
        <v>327</v>
      </c>
      <c r="I174" s="52" t="s">
        <v>328</v>
      </c>
      <c r="J174" s="51" t="s">
        <v>19</v>
      </c>
    </row>
    <row r="175" spans="1:13" ht="57.5" x14ac:dyDescent="0.25">
      <c r="A175" s="53"/>
      <c r="B175" s="51" t="s">
        <v>336</v>
      </c>
      <c r="C175" s="52"/>
      <c r="D175" s="51" t="s">
        <v>40</v>
      </c>
      <c r="E175" s="51">
        <v>3170</v>
      </c>
      <c r="F175" s="51"/>
      <c r="G175" s="51"/>
      <c r="H175" s="52" t="s">
        <v>327</v>
      </c>
      <c r="I175" s="52" t="s">
        <v>328</v>
      </c>
      <c r="J175" s="51" t="s">
        <v>19</v>
      </c>
    </row>
    <row r="176" spans="1:13" ht="57.5" x14ac:dyDescent="0.25">
      <c r="A176" s="53"/>
      <c r="B176" s="51" t="s">
        <v>337</v>
      </c>
      <c r="C176" s="52"/>
      <c r="D176" s="51" t="s">
        <v>40</v>
      </c>
      <c r="E176" s="51">
        <v>1300</v>
      </c>
      <c r="F176" s="51"/>
      <c r="G176" s="51"/>
      <c r="H176" s="52" t="s">
        <v>327</v>
      </c>
      <c r="I176" s="52" t="s">
        <v>328</v>
      </c>
      <c r="J176" s="51" t="s">
        <v>19</v>
      </c>
    </row>
    <row r="177" spans="1:13" ht="57.5" x14ac:dyDescent="0.25">
      <c r="A177" s="53"/>
      <c r="B177" s="51" t="s">
        <v>338</v>
      </c>
      <c r="C177" s="52"/>
      <c r="D177" s="51" t="s">
        <v>40</v>
      </c>
      <c r="E177" s="51">
        <v>4800</v>
      </c>
      <c r="F177" s="51"/>
      <c r="G177" s="51"/>
      <c r="H177" s="52" t="s">
        <v>327</v>
      </c>
      <c r="I177" s="52" t="s">
        <v>328</v>
      </c>
      <c r="J177" s="51" t="s">
        <v>19</v>
      </c>
    </row>
    <row r="178" spans="1:13" ht="57.5" x14ac:dyDescent="0.25">
      <c r="A178" s="107"/>
      <c r="B178" s="108" t="s">
        <v>339</v>
      </c>
      <c r="C178" s="109"/>
      <c r="D178" s="108" t="s">
        <v>40</v>
      </c>
      <c r="E178" s="108">
        <v>858</v>
      </c>
      <c r="F178" s="108"/>
      <c r="G178" s="108"/>
      <c r="H178" s="109" t="s">
        <v>327</v>
      </c>
      <c r="I178" s="109" t="s">
        <v>328</v>
      </c>
      <c r="J178" s="108" t="s">
        <v>329</v>
      </c>
    </row>
    <row r="179" spans="1:13" ht="57.5" x14ac:dyDescent="0.25">
      <c r="A179" s="53"/>
      <c r="B179" s="52" t="s">
        <v>340</v>
      </c>
      <c r="C179" s="52" t="s">
        <v>341</v>
      </c>
      <c r="D179" s="52" t="s">
        <v>40</v>
      </c>
      <c r="E179" s="52">
        <v>3</v>
      </c>
      <c r="F179" s="52"/>
      <c r="G179" s="52"/>
      <c r="H179" s="52" t="s">
        <v>327</v>
      </c>
      <c r="I179" s="52" t="s">
        <v>328</v>
      </c>
      <c r="J179" s="51" t="s">
        <v>79</v>
      </c>
    </row>
    <row r="180" spans="1:13" ht="80.5" x14ac:dyDescent="0.25">
      <c r="A180" s="53"/>
      <c r="B180" s="51" t="s">
        <v>342</v>
      </c>
      <c r="C180" s="52" t="s">
        <v>343</v>
      </c>
      <c r="D180" s="51" t="s">
        <v>40</v>
      </c>
      <c r="E180" s="51">
        <v>3943</v>
      </c>
      <c r="F180" s="51"/>
      <c r="G180" s="51"/>
      <c r="H180" s="52" t="s">
        <v>327</v>
      </c>
      <c r="I180" s="52" t="s">
        <v>344</v>
      </c>
      <c r="J180" s="51" t="s">
        <v>19</v>
      </c>
    </row>
    <row r="181" spans="1:13" ht="80.5" x14ac:dyDescent="0.25">
      <c r="A181" s="107"/>
      <c r="B181" s="108" t="s">
        <v>345</v>
      </c>
      <c r="C181" s="109" t="s">
        <v>346</v>
      </c>
      <c r="D181" s="108" t="s">
        <v>40</v>
      </c>
      <c r="E181" s="108">
        <v>1923</v>
      </c>
      <c r="F181" s="108"/>
      <c r="G181" s="108"/>
      <c r="H181" s="109" t="s">
        <v>327</v>
      </c>
      <c r="I181" s="109" t="s">
        <v>344</v>
      </c>
      <c r="J181" s="108" t="s">
        <v>15</v>
      </c>
      <c r="M181" s="110" t="s">
        <v>458</v>
      </c>
    </row>
    <row r="182" spans="1:13" ht="80.5" x14ac:dyDescent="0.25">
      <c r="A182" s="53"/>
      <c r="B182" s="51" t="s">
        <v>347</v>
      </c>
      <c r="C182" s="52" t="s">
        <v>348</v>
      </c>
      <c r="D182" s="51" t="s">
        <v>40</v>
      </c>
      <c r="E182" s="51">
        <v>1624</v>
      </c>
      <c r="F182" s="51"/>
      <c r="G182" s="51"/>
      <c r="H182" s="52" t="s">
        <v>327</v>
      </c>
      <c r="I182" s="52" t="s">
        <v>344</v>
      </c>
      <c r="J182" s="51" t="s">
        <v>19</v>
      </c>
    </row>
    <row r="183" spans="1:13" ht="80.5" x14ac:dyDescent="0.25">
      <c r="A183" s="53"/>
      <c r="B183" s="51" t="s">
        <v>349</v>
      </c>
      <c r="C183" s="52" t="s">
        <v>350</v>
      </c>
      <c r="D183" s="51" t="s">
        <v>40</v>
      </c>
      <c r="E183" s="51">
        <v>1674</v>
      </c>
      <c r="F183" s="51"/>
      <c r="G183" s="51"/>
      <c r="H183" s="51" t="s">
        <v>327</v>
      </c>
      <c r="I183" s="52" t="s">
        <v>344</v>
      </c>
      <c r="J183" s="51" t="s">
        <v>79</v>
      </c>
    </row>
    <row r="184" spans="1:13" ht="80.5" x14ac:dyDescent="0.25">
      <c r="A184" s="53"/>
      <c r="B184" s="51" t="s">
        <v>351</v>
      </c>
      <c r="C184" s="52" t="s">
        <v>352</v>
      </c>
      <c r="D184" s="51" t="s">
        <v>40</v>
      </c>
      <c r="E184" s="51">
        <v>1924</v>
      </c>
      <c r="F184" s="51"/>
      <c r="G184" s="51"/>
      <c r="H184" s="52" t="s">
        <v>327</v>
      </c>
      <c r="I184" s="52" t="s">
        <v>344</v>
      </c>
      <c r="J184" s="51" t="s">
        <v>19</v>
      </c>
    </row>
    <row r="185" spans="1:13" ht="80.5" x14ac:dyDescent="0.25">
      <c r="A185" s="53"/>
      <c r="B185" s="51" t="s">
        <v>353</v>
      </c>
      <c r="C185" s="52" t="s">
        <v>354</v>
      </c>
      <c r="D185" s="51" t="s">
        <v>40</v>
      </c>
      <c r="E185" s="51">
        <v>2127</v>
      </c>
      <c r="F185" s="51"/>
      <c r="G185" s="51"/>
      <c r="H185" s="52" t="s">
        <v>327</v>
      </c>
      <c r="I185" s="52" t="s">
        <v>344</v>
      </c>
      <c r="J185" s="51" t="s">
        <v>19</v>
      </c>
    </row>
    <row r="186" spans="1:13" ht="80.5" x14ac:dyDescent="0.25">
      <c r="A186" s="53"/>
      <c r="B186" s="51" t="s">
        <v>355</v>
      </c>
      <c r="C186" s="52" t="s">
        <v>356</v>
      </c>
      <c r="D186" s="51" t="s">
        <v>40</v>
      </c>
      <c r="E186" s="51">
        <v>2473</v>
      </c>
      <c r="F186" s="51"/>
      <c r="G186" s="51"/>
      <c r="H186" s="52" t="s">
        <v>327</v>
      </c>
      <c r="I186" s="52" t="s">
        <v>344</v>
      </c>
      <c r="J186" s="51" t="s">
        <v>19</v>
      </c>
    </row>
    <row r="187" spans="1:13" s="28" customFormat="1" ht="103.5" x14ac:dyDescent="0.25">
      <c r="A187" s="53"/>
      <c r="B187" s="52" t="s">
        <v>357</v>
      </c>
      <c r="C187" s="52" t="s">
        <v>358</v>
      </c>
      <c r="D187" s="52" t="s">
        <v>40</v>
      </c>
      <c r="E187" s="52">
        <v>2059</v>
      </c>
      <c r="F187" s="52"/>
      <c r="G187" s="52"/>
      <c r="H187" s="52" t="s">
        <v>327</v>
      </c>
      <c r="I187" s="52" t="s">
        <v>344</v>
      </c>
      <c r="J187" s="52" t="s">
        <v>79</v>
      </c>
    </row>
    <row r="188" spans="1:13" ht="126.5" x14ac:dyDescent="0.25">
      <c r="A188" s="53"/>
      <c r="B188" s="51" t="s">
        <v>359</v>
      </c>
      <c r="C188" s="52" t="s">
        <v>360</v>
      </c>
      <c r="D188" s="51" t="s">
        <v>40</v>
      </c>
      <c r="E188" s="51">
        <v>1273</v>
      </c>
      <c r="F188" s="51"/>
      <c r="G188" s="51"/>
      <c r="H188" s="52" t="s">
        <v>327</v>
      </c>
      <c r="I188" s="52" t="s">
        <v>344</v>
      </c>
      <c r="J188" s="51" t="s">
        <v>19</v>
      </c>
    </row>
    <row r="189" spans="1:13" ht="103.5" x14ac:dyDescent="0.25">
      <c r="A189" s="53"/>
      <c r="B189" s="51" t="s">
        <v>361</v>
      </c>
      <c r="C189" s="52" t="s">
        <v>362</v>
      </c>
      <c r="D189" s="51" t="s">
        <v>40</v>
      </c>
      <c r="E189" s="51">
        <v>1282</v>
      </c>
      <c r="F189" s="51"/>
      <c r="G189" s="51"/>
      <c r="H189" s="52" t="s">
        <v>327</v>
      </c>
      <c r="I189" s="52" t="s">
        <v>344</v>
      </c>
      <c r="J189" s="51" t="s">
        <v>19</v>
      </c>
    </row>
    <row r="190" spans="1:13" ht="80.5" x14ac:dyDescent="0.25">
      <c r="A190" s="53"/>
      <c r="B190" s="51" t="s">
        <v>363</v>
      </c>
      <c r="C190" s="52" t="s">
        <v>364</v>
      </c>
      <c r="D190" s="51" t="s">
        <v>40</v>
      </c>
      <c r="E190" s="51">
        <v>547</v>
      </c>
      <c r="F190" s="51"/>
      <c r="G190" s="51"/>
      <c r="H190" s="52" t="s">
        <v>327</v>
      </c>
      <c r="I190" s="52" t="s">
        <v>344</v>
      </c>
      <c r="J190" s="51" t="s">
        <v>19</v>
      </c>
    </row>
    <row r="191" spans="1:13" s="28" customFormat="1" ht="80.5" x14ac:dyDescent="0.25">
      <c r="A191" s="53"/>
      <c r="B191" s="52" t="s">
        <v>365</v>
      </c>
      <c r="C191" s="52" t="s">
        <v>366</v>
      </c>
      <c r="D191" s="52" t="s">
        <v>40</v>
      </c>
      <c r="E191" s="52">
        <v>1945</v>
      </c>
      <c r="F191" s="52"/>
      <c r="G191" s="52"/>
      <c r="H191" s="52" t="s">
        <v>327</v>
      </c>
      <c r="I191" s="52" t="s">
        <v>344</v>
      </c>
      <c r="J191" s="52" t="s">
        <v>79</v>
      </c>
    </row>
    <row r="192" spans="1:13" ht="80.5" x14ac:dyDescent="0.25">
      <c r="A192" s="53"/>
      <c r="B192" s="51" t="s">
        <v>367</v>
      </c>
      <c r="C192" s="52" t="s">
        <v>368</v>
      </c>
      <c r="D192" s="51" t="s">
        <v>40</v>
      </c>
      <c r="E192" s="51">
        <v>676</v>
      </c>
      <c r="F192" s="51"/>
      <c r="G192" s="51"/>
      <c r="H192" s="52" t="s">
        <v>327</v>
      </c>
      <c r="I192" s="52" t="s">
        <v>344</v>
      </c>
      <c r="J192" s="51" t="s">
        <v>19</v>
      </c>
    </row>
    <row r="193" spans="1:13" ht="80.5" x14ac:dyDescent="0.25">
      <c r="A193" s="53"/>
      <c r="B193" s="51" t="s">
        <v>369</v>
      </c>
      <c r="C193" s="52" t="s">
        <v>370</v>
      </c>
      <c r="D193" s="51" t="s">
        <v>40</v>
      </c>
      <c r="E193" s="51">
        <v>3985</v>
      </c>
      <c r="F193" s="51"/>
      <c r="G193" s="51"/>
      <c r="H193" s="52" t="s">
        <v>327</v>
      </c>
      <c r="I193" s="52" t="s">
        <v>344</v>
      </c>
      <c r="J193" s="51" t="s">
        <v>19</v>
      </c>
    </row>
    <row r="194" spans="1:13" ht="80.5" x14ac:dyDescent="0.25">
      <c r="A194" s="53"/>
      <c r="B194" s="51" t="s">
        <v>371</v>
      </c>
      <c r="C194" s="52" t="s">
        <v>372</v>
      </c>
      <c r="D194" s="51" t="s">
        <v>40</v>
      </c>
      <c r="E194" s="51">
        <v>573</v>
      </c>
      <c r="F194" s="51"/>
      <c r="G194" s="51"/>
      <c r="H194" s="52" t="s">
        <v>327</v>
      </c>
      <c r="I194" s="52" t="s">
        <v>344</v>
      </c>
      <c r="J194" s="51" t="s">
        <v>19</v>
      </c>
    </row>
    <row r="195" spans="1:13" ht="57.5" x14ac:dyDescent="0.25">
      <c r="A195" s="53"/>
      <c r="B195" s="51" t="s">
        <v>373</v>
      </c>
      <c r="C195" s="52" t="s">
        <v>374</v>
      </c>
      <c r="D195" s="51" t="s">
        <v>40</v>
      </c>
      <c r="E195" s="51">
        <v>3</v>
      </c>
      <c r="F195" s="51"/>
      <c r="G195" s="51"/>
      <c r="H195" s="52" t="s">
        <v>327</v>
      </c>
      <c r="I195" s="52" t="s">
        <v>328</v>
      </c>
      <c r="J195" s="51" t="s">
        <v>19</v>
      </c>
    </row>
    <row r="196" spans="1:13" ht="57.5" x14ac:dyDescent="0.25">
      <c r="A196" s="53"/>
      <c r="B196" s="51" t="s">
        <v>375</v>
      </c>
      <c r="C196" s="52" t="s">
        <v>376</v>
      </c>
      <c r="D196" s="51" t="s">
        <v>40</v>
      </c>
      <c r="E196" s="51">
        <v>3</v>
      </c>
      <c r="F196" s="51"/>
      <c r="G196" s="51"/>
      <c r="H196" s="52" t="s">
        <v>327</v>
      </c>
      <c r="I196" s="52" t="s">
        <v>328</v>
      </c>
      <c r="J196" s="51" t="s">
        <v>19</v>
      </c>
    </row>
    <row r="197" spans="1:13" ht="57.5" x14ac:dyDescent="0.25">
      <c r="A197" s="53"/>
      <c r="B197" s="52" t="s">
        <v>377</v>
      </c>
      <c r="C197" s="52" t="s">
        <v>378</v>
      </c>
      <c r="D197" s="52" t="s">
        <v>40</v>
      </c>
      <c r="E197" s="52">
        <v>5</v>
      </c>
      <c r="F197" s="52"/>
      <c r="G197" s="52"/>
      <c r="H197" s="52" t="s">
        <v>327</v>
      </c>
      <c r="I197" s="52" t="s">
        <v>328</v>
      </c>
      <c r="J197" s="51" t="s">
        <v>79</v>
      </c>
    </row>
    <row r="198" spans="1:13" x14ac:dyDescent="0.25">
      <c r="A198" s="53"/>
      <c r="B198" s="52" t="s">
        <v>379</v>
      </c>
      <c r="C198" s="52" t="s">
        <v>380</v>
      </c>
      <c r="D198" s="52" t="s">
        <v>40</v>
      </c>
      <c r="E198" s="52">
        <v>0</v>
      </c>
      <c r="F198" s="52"/>
      <c r="G198" s="52"/>
      <c r="H198" s="52" t="s">
        <v>327</v>
      </c>
      <c r="I198" s="52" t="s">
        <v>381</v>
      </c>
      <c r="J198" s="51" t="s">
        <v>79</v>
      </c>
    </row>
    <row r="199" spans="1:13" ht="57.5" x14ac:dyDescent="0.25">
      <c r="A199" s="53"/>
      <c r="B199" s="52" t="s">
        <v>382</v>
      </c>
      <c r="C199" s="109" t="s">
        <v>383</v>
      </c>
      <c r="D199" s="51" t="s">
        <v>40</v>
      </c>
      <c r="E199" s="51">
        <v>1</v>
      </c>
      <c r="F199" s="51"/>
      <c r="G199" s="51"/>
      <c r="H199" s="52" t="s">
        <v>327</v>
      </c>
      <c r="I199" s="52" t="s">
        <v>328</v>
      </c>
      <c r="J199" s="51" t="s">
        <v>19</v>
      </c>
    </row>
    <row r="200" spans="1:13" ht="57.5" x14ac:dyDescent="0.25">
      <c r="A200" s="53"/>
      <c r="B200" s="51" t="s">
        <v>384</v>
      </c>
      <c r="C200" s="51" t="s">
        <v>385</v>
      </c>
      <c r="D200" s="51" t="s">
        <v>40</v>
      </c>
      <c r="E200" s="51">
        <v>28</v>
      </c>
      <c r="F200" s="24"/>
      <c r="G200" s="24"/>
      <c r="H200" s="52" t="s">
        <v>327</v>
      </c>
      <c r="I200" s="52" t="s">
        <v>386</v>
      </c>
      <c r="J200" s="51" t="s">
        <v>19</v>
      </c>
    </row>
    <row r="201" spans="1:13" ht="57.5" x14ac:dyDescent="0.25">
      <c r="A201" s="53"/>
      <c r="B201" s="51" t="s">
        <v>387</v>
      </c>
      <c r="C201" s="51" t="s">
        <v>388</v>
      </c>
      <c r="D201" s="51" t="s">
        <v>40</v>
      </c>
      <c r="E201" s="51">
        <v>265</v>
      </c>
      <c r="F201" s="51"/>
      <c r="G201" s="51"/>
      <c r="H201" s="52" t="s">
        <v>327</v>
      </c>
      <c r="I201" s="52" t="s">
        <v>386</v>
      </c>
      <c r="J201" s="51" t="s">
        <v>19</v>
      </c>
    </row>
    <row r="202" spans="1:13" ht="57.5" x14ac:dyDescent="0.25">
      <c r="A202" s="107"/>
      <c r="B202" s="108" t="s">
        <v>389</v>
      </c>
      <c r="C202" s="108" t="s">
        <v>390</v>
      </c>
      <c r="D202" s="108" t="s">
        <v>40</v>
      </c>
      <c r="E202" s="108">
        <v>23500</v>
      </c>
      <c r="F202" s="108"/>
      <c r="G202" s="108"/>
      <c r="H202" s="109" t="s">
        <v>327</v>
      </c>
      <c r="I202" s="109" t="s">
        <v>386</v>
      </c>
      <c r="J202" s="108" t="s">
        <v>15</v>
      </c>
      <c r="M202" s="110" t="s">
        <v>458</v>
      </c>
    </row>
    <row r="203" spans="1:13" x14ac:dyDescent="0.25">
      <c r="A203" s="78"/>
      <c r="B203"/>
      <c r="C203"/>
      <c r="D203"/>
      <c r="E203"/>
      <c r="F203"/>
      <c r="G203"/>
      <c r="H203" s="1"/>
      <c r="I203" s="1"/>
      <c r="J203"/>
    </row>
    <row r="204" spans="1:13" customFormat="1" x14ac:dyDescent="0.25">
      <c r="A204" t="s">
        <v>391</v>
      </c>
      <c r="B204" s="1"/>
      <c r="C204" s="1"/>
      <c r="D204" s="1"/>
      <c r="H204" s="1"/>
      <c r="I204" s="1"/>
    </row>
    <row r="205" spans="1:13" s="124" customFormat="1" x14ac:dyDescent="0.25">
      <c r="A205" s="195" t="s">
        <v>460</v>
      </c>
      <c r="B205" s="196"/>
      <c r="C205" s="196"/>
      <c r="D205" s="196"/>
      <c r="E205" s="196"/>
      <c r="F205" s="196"/>
      <c r="G205" s="196"/>
      <c r="H205" s="196"/>
      <c r="I205" s="196"/>
      <c r="J205" s="197"/>
    </row>
    <row r="206" spans="1:13" s="124" customFormat="1" x14ac:dyDescent="0.25">
      <c r="A206" s="127" t="s">
        <v>393</v>
      </c>
      <c r="B206" s="110" t="s">
        <v>461</v>
      </c>
      <c r="C206" s="110"/>
      <c r="D206" s="110"/>
      <c r="E206" s="125"/>
      <c r="F206" s="125"/>
      <c r="G206" s="125"/>
      <c r="H206" s="125"/>
      <c r="I206" s="125"/>
      <c r="J206" s="126"/>
    </row>
    <row r="207" spans="1:13" s="124" customFormat="1" x14ac:dyDescent="0.25">
      <c r="A207" s="127" t="s">
        <v>399</v>
      </c>
      <c r="B207" s="110" t="s">
        <v>462</v>
      </c>
      <c r="C207" s="110"/>
      <c r="D207" s="110"/>
      <c r="E207" s="125"/>
      <c r="F207" s="125"/>
      <c r="G207" s="125"/>
      <c r="H207" s="125"/>
      <c r="I207" s="125"/>
      <c r="J207" s="126"/>
    </row>
    <row r="208" spans="1:13" s="124" customFormat="1" x14ac:dyDescent="0.25">
      <c r="A208" s="127" t="s">
        <v>401</v>
      </c>
      <c r="B208" s="110" t="s">
        <v>463</v>
      </c>
      <c r="C208" s="110"/>
      <c r="D208" s="110"/>
      <c r="E208" s="125"/>
      <c r="F208" s="125"/>
      <c r="G208" s="125"/>
      <c r="H208" s="125"/>
      <c r="I208" s="125"/>
      <c r="J208" s="126"/>
    </row>
    <row r="209" spans="1:10" s="124" customFormat="1" ht="11.25" customHeight="1" x14ac:dyDescent="0.25">
      <c r="A209" s="127" t="s">
        <v>464</v>
      </c>
      <c r="B209" s="110" t="s">
        <v>465</v>
      </c>
      <c r="C209" s="110"/>
      <c r="D209" s="110"/>
      <c r="E209" s="125"/>
      <c r="F209" s="125"/>
      <c r="G209" s="125"/>
      <c r="H209" s="125"/>
      <c r="I209" s="125"/>
      <c r="J209" s="126"/>
    </row>
    <row r="210" spans="1:10" ht="0.75" customHeight="1" x14ac:dyDescent="0.25">
      <c r="A210" s="192" t="s">
        <v>466</v>
      </c>
      <c r="B210" s="193"/>
      <c r="C210" s="193"/>
      <c r="D210" s="193"/>
      <c r="E210" s="193"/>
      <c r="F210" s="193"/>
      <c r="G210" s="193"/>
      <c r="H210" s="193"/>
      <c r="I210" s="193"/>
      <c r="J210" s="194"/>
    </row>
    <row r="211" spans="1:10" s="110" customFormat="1" x14ac:dyDescent="0.25">
      <c r="A211" s="127"/>
      <c r="H211" s="127"/>
      <c r="I211" s="127"/>
    </row>
    <row r="212" spans="1:10" s="110" customFormat="1" x14ac:dyDescent="0.25">
      <c r="A212" s="127"/>
      <c r="H212" s="127"/>
      <c r="I212" s="127"/>
    </row>
    <row r="213" spans="1:10" s="110" customFormat="1" x14ac:dyDescent="0.25">
      <c r="A213" s="127"/>
      <c r="H213" s="127"/>
      <c r="I213" s="127"/>
    </row>
  </sheetData>
  <mergeCells count="54">
    <mergeCell ref="A210:J210"/>
    <mergeCell ref="A75:J75"/>
    <mergeCell ref="B76:C76"/>
    <mergeCell ref="B77:C77"/>
    <mergeCell ref="B116:C116"/>
    <mergeCell ref="B118:C118"/>
    <mergeCell ref="B122:C122"/>
    <mergeCell ref="B125:C125"/>
    <mergeCell ref="B126:C126"/>
    <mergeCell ref="A135:J135"/>
    <mergeCell ref="A168:J168"/>
    <mergeCell ref="A205:J205"/>
    <mergeCell ref="A67:J67"/>
    <mergeCell ref="B56:C56"/>
    <mergeCell ref="B57:C57"/>
    <mergeCell ref="B58:C58"/>
    <mergeCell ref="B59:C59"/>
    <mergeCell ref="B60:C60"/>
    <mergeCell ref="B61:C61"/>
    <mergeCell ref="B62:C62"/>
    <mergeCell ref="B63:C63"/>
    <mergeCell ref="B64:C64"/>
    <mergeCell ref="B65:C65"/>
    <mergeCell ref="B66:C66"/>
    <mergeCell ref="B55:C55"/>
    <mergeCell ref="B44:C44"/>
    <mergeCell ref="B45:C45"/>
    <mergeCell ref="B46:C46"/>
    <mergeCell ref="B47:C47"/>
    <mergeCell ref="B48:C48"/>
    <mergeCell ref="B49:C49"/>
    <mergeCell ref="B50:C50"/>
    <mergeCell ref="B51:C51"/>
    <mergeCell ref="B52:C52"/>
    <mergeCell ref="B53:C53"/>
    <mergeCell ref="B54:C54"/>
    <mergeCell ref="B43:C43"/>
    <mergeCell ref="B32:C32"/>
    <mergeCell ref="B33:C33"/>
    <mergeCell ref="B34:C34"/>
    <mergeCell ref="B35:C35"/>
    <mergeCell ref="B36:C36"/>
    <mergeCell ref="B37:C37"/>
    <mergeCell ref="B38:C38"/>
    <mergeCell ref="B39:C39"/>
    <mergeCell ref="B40:C40"/>
    <mergeCell ref="B41:C41"/>
    <mergeCell ref="B42:C42"/>
    <mergeCell ref="B31:C31"/>
    <mergeCell ref="A4:J4"/>
    <mergeCell ref="A5:J5"/>
    <mergeCell ref="A28:J28"/>
    <mergeCell ref="B29:C29"/>
    <mergeCell ref="B30:C30"/>
  </mergeCells>
  <pageMargins left="0.70866141732283472" right="0.70866141732283472" top="0.74803149606299213" bottom="0.74803149606299213" header="0.31496062992125984" footer="0.31496062992125984"/>
  <pageSetup paperSize="9" scale="41" fitToHeight="1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191"/>
  <sheetViews>
    <sheetView topLeftCell="A101" zoomScale="80" zoomScaleNormal="80" workbookViewId="0">
      <selection activeCell="D103" sqref="D103:D105"/>
    </sheetView>
  </sheetViews>
  <sheetFormatPr defaultColWidth="9" defaultRowHeight="11.5" x14ac:dyDescent="0.25"/>
  <cols>
    <col min="1" max="1" width="21.6328125" style="35" customWidth="1"/>
    <col min="2" max="3" width="9" style="2"/>
    <col min="4" max="4" width="9.7265625" style="2" customWidth="1"/>
    <col min="5" max="7" width="9" style="2"/>
    <col min="8" max="8" width="9" style="28"/>
    <col min="9" max="9" width="66.08984375" style="28" customWidth="1"/>
    <col min="10" max="10" width="9" style="2"/>
    <col min="11" max="11" width="1.7265625" style="2" customWidth="1"/>
    <col min="12" max="16384" width="9" style="2"/>
  </cols>
  <sheetData>
    <row r="1" spans="1:20" customFormat="1" ht="15.75" customHeight="1" x14ac:dyDescent="0.25">
      <c r="A1" s="31"/>
      <c r="B1" s="4"/>
      <c r="C1" s="4"/>
      <c r="D1" s="4"/>
      <c r="E1" s="4"/>
      <c r="F1" s="4"/>
      <c r="G1" s="4"/>
      <c r="H1" s="74"/>
      <c r="I1" s="5"/>
      <c r="J1" s="4"/>
    </row>
    <row r="2" spans="1:20" customFormat="1" ht="46" x14ac:dyDescent="0.25">
      <c r="A2" s="3" t="s">
        <v>0</v>
      </c>
      <c r="B2" s="3"/>
      <c r="C2" s="3"/>
      <c r="D2" s="3" t="s">
        <v>1</v>
      </c>
      <c r="E2" s="3" t="s">
        <v>2</v>
      </c>
      <c r="F2" s="3" t="s">
        <v>3</v>
      </c>
      <c r="G2" s="3" t="s">
        <v>4</v>
      </c>
      <c r="H2" s="40" t="s">
        <v>5</v>
      </c>
      <c r="I2" s="3" t="s">
        <v>6</v>
      </c>
      <c r="J2" s="3" t="s">
        <v>7</v>
      </c>
    </row>
    <row r="3" spans="1:20" customFormat="1" ht="13.5" customHeight="1" x14ac:dyDescent="0.25">
      <c r="A3" s="201"/>
      <c r="B3" s="202"/>
      <c r="C3" s="202"/>
      <c r="D3" s="202"/>
      <c r="E3" s="202"/>
      <c r="F3" s="202"/>
      <c r="G3" s="202"/>
      <c r="H3" s="202"/>
      <c r="I3" s="202"/>
      <c r="J3" s="203"/>
    </row>
    <row r="4" spans="1:20" s="70" customFormat="1" ht="150" customHeight="1" x14ac:dyDescent="0.25">
      <c r="A4" s="182" t="s">
        <v>467</v>
      </c>
      <c r="B4" s="183"/>
      <c r="C4" s="183"/>
      <c r="D4" s="183"/>
      <c r="E4" s="183"/>
      <c r="F4" s="183"/>
      <c r="G4" s="183"/>
      <c r="H4" s="183"/>
      <c r="I4" s="183"/>
      <c r="J4" s="184"/>
    </row>
    <row r="5" spans="1:20" ht="22.5" customHeight="1" x14ac:dyDescent="0.25">
      <c r="A5" s="185" t="s">
        <v>9</v>
      </c>
      <c r="B5" s="186"/>
      <c r="C5" s="186"/>
      <c r="D5" s="186"/>
      <c r="E5" s="186"/>
      <c r="F5" s="186"/>
      <c r="G5" s="186"/>
      <c r="H5" s="186"/>
      <c r="I5" s="186"/>
      <c r="J5" s="187"/>
    </row>
    <row r="6" spans="1:20" ht="23" x14ac:dyDescent="0.25">
      <c r="A6" s="53"/>
      <c r="B6" s="91" t="s">
        <v>468</v>
      </c>
      <c r="C6" s="91"/>
      <c r="D6" s="91" t="s">
        <v>12</v>
      </c>
      <c r="E6" s="51">
        <v>2.7839999999999998</v>
      </c>
      <c r="F6" s="52">
        <v>2.141</v>
      </c>
      <c r="G6" s="91">
        <v>0.64300000000000002</v>
      </c>
      <c r="H6" s="91" t="s">
        <v>17</v>
      </c>
      <c r="I6" s="95" t="s">
        <v>469</v>
      </c>
      <c r="J6" s="51" t="s">
        <v>19</v>
      </c>
      <c r="M6"/>
      <c r="N6"/>
      <c r="O6"/>
      <c r="S6"/>
      <c r="T6"/>
    </row>
    <row r="7" spans="1:20" ht="23" x14ac:dyDescent="0.25">
      <c r="A7" s="53"/>
      <c r="B7" s="91" t="s">
        <v>470</v>
      </c>
      <c r="C7" s="91"/>
      <c r="D7" s="91" t="s">
        <v>12</v>
      </c>
      <c r="E7" s="51">
        <v>2.8839999999999999</v>
      </c>
      <c r="F7" s="52">
        <v>2.2330000000000001</v>
      </c>
      <c r="G7" s="91">
        <v>0.65100000000000002</v>
      </c>
      <c r="H7" s="91" t="s">
        <v>17</v>
      </c>
      <c r="I7" s="95" t="s">
        <v>18</v>
      </c>
      <c r="J7" s="51" t="s">
        <v>19</v>
      </c>
      <c r="M7"/>
      <c r="N7"/>
      <c r="O7"/>
      <c r="S7"/>
      <c r="T7"/>
    </row>
    <row r="8" spans="1:20" ht="11.25" customHeight="1" x14ac:dyDescent="0.25">
      <c r="A8" s="53"/>
      <c r="B8" s="91" t="s">
        <v>471</v>
      </c>
      <c r="C8" s="91"/>
      <c r="D8" s="91" t="s">
        <v>12</v>
      </c>
      <c r="E8" s="51">
        <v>3.032</v>
      </c>
      <c r="F8" s="52">
        <v>2.3769999999999998</v>
      </c>
      <c r="G8" s="91">
        <v>0.65500000000000003</v>
      </c>
      <c r="H8" s="91" t="s">
        <v>17</v>
      </c>
      <c r="I8" s="95" t="s">
        <v>472</v>
      </c>
      <c r="J8" s="51" t="s">
        <v>19</v>
      </c>
      <c r="M8"/>
      <c r="N8"/>
      <c r="O8"/>
      <c r="S8"/>
      <c r="T8"/>
    </row>
    <row r="9" spans="1:20" ht="102" customHeight="1" x14ac:dyDescent="0.25">
      <c r="A9" s="53"/>
      <c r="B9" s="91" t="s">
        <v>23</v>
      </c>
      <c r="C9" s="91"/>
      <c r="D9" s="91" t="s">
        <v>12</v>
      </c>
      <c r="E9" s="51">
        <v>0.55800000000000005</v>
      </c>
      <c r="F9" s="52">
        <v>1.4E-2</v>
      </c>
      <c r="G9" s="91">
        <v>0.54300000000000004</v>
      </c>
      <c r="H9" s="91" t="s">
        <v>17</v>
      </c>
      <c r="I9" s="95" t="s">
        <v>473</v>
      </c>
      <c r="J9" s="51" t="s">
        <v>19</v>
      </c>
      <c r="M9"/>
      <c r="N9"/>
      <c r="O9"/>
      <c r="S9"/>
      <c r="T9"/>
    </row>
    <row r="10" spans="1:20" ht="102" customHeight="1" x14ac:dyDescent="0.25">
      <c r="A10" s="53"/>
      <c r="B10" s="91" t="s">
        <v>25</v>
      </c>
      <c r="C10" s="91"/>
      <c r="D10" s="91"/>
      <c r="E10" s="51">
        <v>0.876</v>
      </c>
      <c r="F10" s="52">
        <v>0.36899999999999999</v>
      </c>
      <c r="G10" s="91">
        <v>0.50700000000000001</v>
      </c>
      <c r="H10" s="91"/>
      <c r="I10" s="95" t="s">
        <v>474</v>
      </c>
      <c r="J10" s="51"/>
      <c r="M10"/>
      <c r="N10"/>
      <c r="O10"/>
      <c r="S10"/>
      <c r="T10"/>
    </row>
    <row r="11" spans="1:20" ht="23" x14ac:dyDescent="0.25">
      <c r="A11" s="53"/>
      <c r="B11" s="91" t="s">
        <v>475</v>
      </c>
      <c r="C11" s="91"/>
      <c r="D11" s="91" t="s">
        <v>12</v>
      </c>
      <c r="E11" s="51">
        <v>3.262</v>
      </c>
      <c r="F11" s="52">
        <v>2.4740000000000002</v>
      </c>
      <c r="G11" s="91">
        <v>0.78800000000000003</v>
      </c>
      <c r="H11" s="91" t="s">
        <v>17</v>
      </c>
      <c r="I11" s="95" t="s">
        <v>476</v>
      </c>
      <c r="J11" s="51" t="s">
        <v>19</v>
      </c>
      <c r="M11"/>
      <c r="N11"/>
      <c r="O11"/>
      <c r="S11"/>
      <c r="T11"/>
    </row>
    <row r="12" spans="1:20" ht="23" x14ac:dyDescent="0.25">
      <c r="A12" s="53"/>
      <c r="B12" s="91" t="s">
        <v>477</v>
      </c>
      <c r="C12" s="91"/>
      <c r="D12" s="91" t="s">
        <v>12</v>
      </c>
      <c r="E12" s="51">
        <v>3.3090000000000002</v>
      </c>
      <c r="F12" s="52">
        <v>2.5139999999999998</v>
      </c>
      <c r="G12" s="91">
        <v>0.79600000000000004</v>
      </c>
      <c r="H12" s="91" t="s">
        <v>17</v>
      </c>
      <c r="I12" s="95" t="s">
        <v>18</v>
      </c>
      <c r="J12" s="51" t="s">
        <v>19</v>
      </c>
      <c r="M12"/>
      <c r="N12"/>
      <c r="O12"/>
      <c r="S12"/>
      <c r="T12"/>
    </row>
    <row r="13" spans="1:20" x14ac:dyDescent="0.25">
      <c r="A13" s="53"/>
      <c r="B13" s="91" t="s">
        <v>478</v>
      </c>
      <c r="C13" s="91"/>
      <c r="D13" s="91" t="s">
        <v>12</v>
      </c>
      <c r="E13" s="51">
        <v>3.4729999999999999</v>
      </c>
      <c r="F13" s="52">
        <v>2.657</v>
      </c>
      <c r="G13" s="91">
        <v>0.81599999999999995</v>
      </c>
      <c r="H13" s="91" t="s">
        <v>17</v>
      </c>
      <c r="I13" s="95" t="s">
        <v>479</v>
      </c>
      <c r="J13" s="51" t="s">
        <v>19</v>
      </c>
      <c r="M13"/>
      <c r="N13"/>
      <c r="O13"/>
      <c r="S13"/>
      <c r="T13"/>
    </row>
    <row r="14" spans="1:20" ht="126.5" x14ac:dyDescent="0.25">
      <c r="A14" s="53"/>
      <c r="B14" s="91" t="s">
        <v>32</v>
      </c>
      <c r="C14" s="91"/>
      <c r="D14" s="91" t="s">
        <v>12</v>
      </c>
      <c r="E14" s="51">
        <v>0.314</v>
      </c>
      <c r="F14" s="52">
        <v>3.7999999999999999E-2</v>
      </c>
      <c r="G14" s="91">
        <v>0.27600000000000002</v>
      </c>
      <c r="H14" s="91" t="s">
        <v>17</v>
      </c>
      <c r="I14" s="95" t="s">
        <v>480</v>
      </c>
      <c r="J14" s="51" t="s">
        <v>309</v>
      </c>
      <c r="M14"/>
      <c r="N14"/>
      <c r="O14"/>
      <c r="S14"/>
      <c r="T14"/>
    </row>
    <row r="15" spans="1:20" ht="69" x14ac:dyDescent="0.25">
      <c r="A15" s="53"/>
      <c r="B15" s="91" t="s">
        <v>34</v>
      </c>
      <c r="C15" s="91"/>
      <c r="D15" s="91" t="s">
        <v>12</v>
      </c>
      <c r="E15" s="51">
        <v>0.44900000000000001</v>
      </c>
      <c r="F15" s="52">
        <v>3.5000000000000003E-2</v>
      </c>
      <c r="G15" s="91">
        <v>0.41399999999999998</v>
      </c>
      <c r="H15" s="91" t="s">
        <v>17</v>
      </c>
      <c r="I15" s="95" t="s">
        <v>481</v>
      </c>
      <c r="J15" s="51" t="s">
        <v>19</v>
      </c>
      <c r="M15"/>
      <c r="N15"/>
      <c r="O15"/>
      <c r="S15"/>
      <c r="T15"/>
    </row>
    <row r="16" spans="1:20" ht="23" x14ac:dyDescent="0.25">
      <c r="A16" s="53"/>
      <c r="B16" s="91" t="s">
        <v>36</v>
      </c>
      <c r="C16" s="91"/>
      <c r="D16" s="91" t="s">
        <v>12</v>
      </c>
      <c r="E16" s="51">
        <v>3.274</v>
      </c>
      <c r="F16" s="52">
        <v>2.4710000000000001</v>
      </c>
      <c r="G16" s="91">
        <v>0.80300000000000005</v>
      </c>
      <c r="H16" s="91" t="s">
        <v>17</v>
      </c>
      <c r="I16" s="95" t="s">
        <v>482</v>
      </c>
      <c r="J16" s="51" t="s">
        <v>19</v>
      </c>
      <c r="M16"/>
      <c r="N16"/>
      <c r="O16"/>
      <c r="S16"/>
      <c r="T16"/>
    </row>
    <row r="17" spans="1:20" ht="11.25" customHeight="1" x14ac:dyDescent="0.25">
      <c r="A17" s="53"/>
      <c r="B17" s="91" t="s">
        <v>483</v>
      </c>
      <c r="C17" s="91"/>
      <c r="D17" s="91" t="s">
        <v>40</v>
      </c>
      <c r="E17" s="51">
        <v>2.633</v>
      </c>
      <c r="F17" s="52">
        <v>2.2839999999999998</v>
      </c>
      <c r="G17" s="91">
        <v>0.35</v>
      </c>
      <c r="H17" s="91" t="s">
        <v>17</v>
      </c>
      <c r="I17" s="95"/>
      <c r="J17" s="51" t="s">
        <v>19</v>
      </c>
      <c r="M17"/>
      <c r="N17"/>
      <c r="O17"/>
      <c r="S17"/>
      <c r="T17"/>
    </row>
    <row r="18" spans="1:20" ht="69" x14ac:dyDescent="0.25">
      <c r="A18" s="53"/>
      <c r="B18" s="91" t="s">
        <v>484</v>
      </c>
      <c r="C18" s="91"/>
      <c r="D18" s="91" t="s">
        <v>40</v>
      </c>
      <c r="E18" s="51">
        <v>1.0489999999999999</v>
      </c>
      <c r="F18" s="52">
        <v>0.13700000000000001</v>
      </c>
      <c r="G18" s="91">
        <v>0.91200000000000003</v>
      </c>
      <c r="H18" s="91" t="s">
        <v>17</v>
      </c>
      <c r="I18" s="95" t="s">
        <v>485</v>
      </c>
      <c r="J18" s="51" t="s">
        <v>19</v>
      </c>
      <c r="M18"/>
      <c r="N18"/>
      <c r="O18"/>
      <c r="S18"/>
      <c r="T18"/>
    </row>
    <row r="19" spans="1:20" ht="57.5" x14ac:dyDescent="0.25">
      <c r="A19" s="53"/>
      <c r="B19" s="91" t="s">
        <v>46</v>
      </c>
      <c r="C19" s="91"/>
      <c r="D19" s="91" t="s">
        <v>40</v>
      </c>
      <c r="E19" s="51">
        <v>3.6509999999999998</v>
      </c>
      <c r="F19" s="52">
        <v>2.9449999999999998</v>
      </c>
      <c r="G19" s="91">
        <v>0.70599999999999996</v>
      </c>
      <c r="H19" s="91" t="s">
        <v>17</v>
      </c>
      <c r="I19" s="95" t="s">
        <v>486</v>
      </c>
      <c r="J19" s="51" t="s">
        <v>19</v>
      </c>
      <c r="M19"/>
      <c r="N19"/>
      <c r="O19"/>
      <c r="S19"/>
      <c r="T19"/>
    </row>
    <row r="20" spans="1:20" ht="115" x14ac:dyDescent="0.25">
      <c r="A20" s="53"/>
      <c r="B20" s="91" t="s">
        <v>487</v>
      </c>
      <c r="C20" s="91"/>
      <c r="D20" s="91" t="s">
        <v>40</v>
      </c>
      <c r="E20" s="51">
        <v>1.431</v>
      </c>
      <c r="F20" s="52">
        <v>0.17599999999999999</v>
      </c>
      <c r="G20" s="91">
        <v>1.254</v>
      </c>
      <c r="H20" s="91" t="s">
        <v>17</v>
      </c>
      <c r="I20" s="95" t="s">
        <v>488</v>
      </c>
      <c r="J20" s="51" t="s">
        <v>19</v>
      </c>
      <c r="M20"/>
      <c r="N20"/>
      <c r="O20"/>
      <c r="S20"/>
      <c r="T20"/>
    </row>
    <row r="21" spans="1:20" x14ac:dyDescent="0.25">
      <c r="A21" s="53"/>
      <c r="B21" s="91" t="s">
        <v>49</v>
      </c>
      <c r="C21" s="91"/>
      <c r="D21" s="91" t="s">
        <v>12</v>
      </c>
      <c r="E21" s="51">
        <v>1.798</v>
      </c>
      <c r="F21" s="52">
        <v>1.631</v>
      </c>
      <c r="G21" s="91">
        <v>0.16700000000000001</v>
      </c>
      <c r="H21" s="91" t="s">
        <v>17</v>
      </c>
      <c r="I21" s="95"/>
      <c r="J21" s="51" t="s">
        <v>19</v>
      </c>
      <c r="M21"/>
      <c r="N21"/>
      <c r="O21"/>
      <c r="S21"/>
      <c r="T21"/>
    </row>
    <row r="22" spans="1:20" ht="80.5" x14ac:dyDescent="0.25">
      <c r="A22" s="53"/>
      <c r="B22" s="91" t="s">
        <v>190</v>
      </c>
      <c r="C22" s="91"/>
      <c r="D22" s="91" t="s">
        <v>40</v>
      </c>
      <c r="E22" s="51">
        <v>12.516</v>
      </c>
      <c r="F22" s="52">
        <v>0</v>
      </c>
      <c r="G22" s="91">
        <v>12.516</v>
      </c>
      <c r="H22" s="91" t="s">
        <v>17</v>
      </c>
      <c r="I22" s="95" t="s">
        <v>489</v>
      </c>
      <c r="J22" s="51" t="s">
        <v>19</v>
      </c>
      <c r="M22"/>
      <c r="N22"/>
      <c r="O22"/>
      <c r="S22"/>
      <c r="T22"/>
    </row>
    <row r="23" spans="1:20" ht="80.5" x14ac:dyDescent="0.25">
      <c r="A23" s="53"/>
      <c r="B23" s="91" t="s">
        <v>53</v>
      </c>
      <c r="C23" s="91"/>
      <c r="D23" s="91" t="s">
        <v>40</v>
      </c>
      <c r="E23" s="51">
        <v>1.0920000000000001</v>
      </c>
      <c r="F23" s="52">
        <v>0</v>
      </c>
      <c r="G23" s="91">
        <v>1.0920000000000001</v>
      </c>
      <c r="H23" s="91" t="s">
        <v>17</v>
      </c>
      <c r="I23" s="95" t="s">
        <v>489</v>
      </c>
      <c r="J23" s="51" t="s">
        <v>19</v>
      </c>
      <c r="M23"/>
      <c r="N23"/>
      <c r="O23"/>
      <c r="S23"/>
      <c r="T23"/>
    </row>
    <row r="24" spans="1:20" ht="69" x14ac:dyDescent="0.25">
      <c r="A24" s="53"/>
      <c r="B24" s="91" t="s">
        <v>55</v>
      </c>
      <c r="C24" s="91"/>
      <c r="D24" s="91" t="s">
        <v>12</v>
      </c>
      <c r="E24" s="51">
        <v>3.4359999999999999</v>
      </c>
      <c r="F24" s="52">
        <v>2.7189999999999999</v>
      </c>
      <c r="G24" s="91">
        <v>0.71699999999999997</v>
      </c>
      <c r="H24" s="91" t="s">
        <v>17</v>
      </c>
      <c r="I24" s="95" t="s">
        <v>490</v>
      </c>
      <c r="J24" s="51" t="s">
        <v>19</v>
      </c>
      <c r="M24"/>
      <c r="N24"/>
      <c r="O24"/>
      <c r="S24"/>
      <c r="T24"/>
    </row>
    <row r="25" spans="1:20" ht="34.5" x14ac:dyDescent="0.25">
      <c r="A25" s="53"/>
      <c r="B25" s="91" t="s">
        <v>57</v>
      </c>
      <c r="C25" s="91"/>
      <c r="D25" s="91" t="s">
        <v>12</v>
      </c>
      <c r="E25" s="51">
        <v>3.762</v>
      </c>
      <c r="F25" s="52">
        <v>3.11</v>
      </c>
      <c r="G25" s="91">
        <v>0.65200000000000002</v>
      </c>
      <c r="H25" s="91" t="s">
        <v>17</v>
      </c>
      <c r="I25" s="95" t="s">
        <v>491</v>
      </c>
      <c r="J25" s="51" t="s">
        <v>19</v>
      </c>
      <c r="M25"/>
      <c r="N25"/>
      <c r="O25"/>
      <c r="S25"/>
      <c r="T25" s="1"/>
    </row>
    <row r="26" spans="1:20" ht="11.25" customHeight="1" x14ac:dyDescent="0.25">
      <c r="A26" s="53"/>
      <c r="B26" s="91" t="s">
        <v>492</v>
      </c>
      <c r="C26" s="91"/>
      <c r="D26" s="91" t="s">
        <v>12</v>
      </c>
      <c r="E26" s="51">
        <v>3.202</v>
      </c>
      <c r="F26" s="52">
        <v>2.5059999999999998</v>
      </c>
      <c r="G26" s="91">
        <v>0.69599999999999995</v>
      </c>
      <c r="H26" s="91" t="s">
        <v>17</v>
      </c>
      <c r="I26" s="95" t="s">
        <v>493</v>
      </c>
      <c r="J26" s="51" t="s">
        <v>19</v>
      </c>
      <c r="M26"/>
      <c r="N26"/>
      <c r="O26"/>
      <c r="S26"/>
      <c r="T26"/>
    </row>
    <row r="27" spans="1:20" ht="22.5" customHeight="1" x14ac:dyDescent="0.25">
      <c r="A27" s="181" t="s">
        <v>64</v>
      </c>
      <c r="B27" s="181"/>
      <c r="C27" s="181"/>
      <c r="D27" s="181"/>
      <c r="E27" s="181"/>
      <c r="F27" s="181"/>
      <c r="G27" s="181"/>
      <c r="H27" s="181"/>
      <c r="I27" s="181"/>
      <c r="J27" s="181"/>
    </row>
    <row r="28" spans="1:20" x14ac:dyDescent="0.25">
      <c r="A28" s="53"/>
      <c r="B28" s="179" t="s">
        <v>409</v>
      </c>
      <c r="C28" s="180"/>
      <c r="D28" s="51" t="s">
        <v>12</v>
      </c>
      <c r="E28" s="91">
        <v>3.1850000000000001</v>
      </c>
      <c r="F28" s="91"/>
      <c r="G28" s="91"/>
      <c r="H28" s="51" t="s">
        <v>103</v>
      </c>
      <c r="I28" s="52"/>
      <c r="J28" s="51" t="s">
        <v>67</v>
      </c>
    </row>
    <row r="29" spans="1:20" x14ac:dyDescent="0.25">
      <c r="A29" s="53"/>
      <c r="B29" s="179" t="s">
        <v>65</v>
      </c>
      <c r="C29" s="180"/>
      <c r="D29" s="51" t="s">
        <v>40</v>
      </c>
      <c r="E29" s="91"/>
      <c r="F29" s="91">
        <v>3.13</v>
      </c>
      <c r="G29" s="91"/>
      <c r="H29" s="51" t="s">
        <v>66</v>
      </c>
      <c r="I29" s="52"/>
      <c r="J29" s="51" t="s">
        <v>67</v>
      </c>
    </row>
    <row r="30" spans="1:20" x14ac:dyDescent="0.25">
      <c r="A30" s="53"/>
      <c r="B30" s="179" t="s">
        <v>68</v>
      </c>
      <c r="C30" s="180"/>
      <c r="D30" s="51" t="s">
        <v>40</v>
      </c>
      <c r="E30" s="91"/>
      <c r="F30" s="91">
        <v>2.1179999999999999</v>
      </c>
      <c r="G30" s="91"/>
      <c r="H30" s="51" t="s">
        <v>66</v>
      </c>
      <c r="I30" s="52"/>
      <c r="J30" s="51" t="s">
        <v>67</v>
      </c>
    </row>
    <row r="31" spans="1:20" x14ac:dyDescent="0.25">
      <c r="A31" s="53"/>
      <c r="B31" s="179" t="s">
        <v>69</v>
      </c>
      <c r="C31" s="180"/>
      <c r="D31" s="51" t="s">
        <v>40</v>
      </c>
      <c r="E31" s="91"/>
      <c r="F31" s="91">
        <v>2.8250000000000002</v>
      </c>
      <c r="G31" s="91"/>
      <c r="H31" s="51" t="s">
        <v>66</v>
      </c>
      <c r="I31" s="52"/>
      <c r="J31" s="51" t="s">
        <v>67</v>
      </c>
    </row>
    <row r="32" spans="1:20" x14ac:dyDescent="0.25">
      <c r="A32" s="53"/>
      <c r="B32" s="179" t="s">
        <v>70</v>
      </c>
      <c r="C32" s="180"/>
      <c r="D32" s="51" t="s">
        <v>40</v>
      </c>
      <c r="E32" s="91"/>
      <c r="F32" s="91">
        <v>3.0990000000000002</v>
      </c>
      <c r="G32" s="91"/>
      <c r="H32" s="51" t="s">
        <v>66</v>
      </c>
      <c r="I32" s="52"/>
      <c r="J32" s="51" t="s">
        <v>67</v>
      </c>
    </row>
    <row r="33" spans="1:15" x14ac:dyDescent="0.25">
      <c r="A33" s="53"/>
      <c r="B33" s="179" t="s">
        <v>71</v>
      </c>
      <c r="C33" s="180"/>
      <c r="D33" s="51" t="s">
        <v>40</v>
      </c>
      <c r="E33" s="91"/>
      <c r="F33" s="91">
        <v>2.7930000000000001</v>
      </c>
      <c r="G33" s="91"/>
      <c r="H33" s="51" t="s">
        <v>66</v>
      </c>
      <c r="I33" s="52"/>
      <c r="J33" s="51" t="s">
        <v>67</v>
      </c>
    </row>
    <row r="34" spans="1:15" x14ac:dyDescent="0.25">
      <c r="A34" s="53"/>
      <c r="B34" s="179" t="s">
        <v>72</v>
      </c>
      <c r="C34" s="180"/>
      <c r="D34" s="51" t="s">
        <v>40</v>
      </c>
      <c r="E34" s="91"/>
      <c r="F34" s="91">
        <v>2.7839999999999998</v>
      </c>
      <c r="G34" s="91"/>
      <c r="H34" s="51" t="s">
        <v>66</v>
      </c>
      <c r="I34" s="52"/>
      <c r="J34" s="51" t="s">
        <v>67</v>
      </c>
    </row>
    <row r="35" spans="1:15" x14ac:dyDescent="0.25">
      <c r="A35" s="53"/>
      <c r="B35" s="179" t="s">
        <v>73</v>
      </c>
      <c r="C35" s="180"/>
      <c r="D35" s="51" t="s">
        <v>40</v>
      </c>
      <c r="E35" s="91"/>
      <c r="F35" s="91">
        <v>3.2250000000000001</v>
      </c>
      <c r="G35" s="91"/>
      <c r="H35" s="51" t="s">
        <v>66</v>
      </c>
      <c r="I35" s="52"/>
      <c r="J35" s="51" t="s">
        <v>67</v>
      </c>
    </row>
    <row r="36" spans="1:15" x14ac:dyDescent="0.25">
      <c r="A36" s="53"/>
      <c r="B36" s="179" t="s">
        <v>74</v>
      </c>
      <c r="C36" s="180"/>
      <c r="D36" s="51" t="s">
        <v>40</v>
      </c>
      <c r="E36" s="91"/>
      <c r="F36" s="91">
        <v>3.3809999999999998</v>
      </c>
      <c r="G36" s="91"/>
      <c r="H36" s="51" t="s">
        <v>66</v>
      </c>
      <c r="I36" s="52"/>
      <c r="J36" s="51" t="s">
        <v>67</v>
      </c>
    </row>
    <row r="37" spans="1:15" x14ac:dyDescent="0.25">
      <c r="A37" s="53"/>
      <c r="B37" s="179" t="s">
        <v>75</v>
      </c>
      <c r="C37" s="180"/>
      <c r="D37" s="51" t="s">
        <v>40</v>
      </c>
      <c r="E37" s="91"/>
      <c r="F37" s="91">
        <v>3.0350000000000001</v>
      </c>
      <c r="G37" s="91"/>
      <c r="H37" s="51" t="s">
        <v>66</v>
      </c>
      <c r="I37" s="52"/>
      <c r="J37" s="51" t="s">
        <v>67</v>
      </c>
    </row>
    <row r="38" spans="1:15" x14ac:dyDescent="0.25">
      <c r="A38" s="53"/>
      <c r="B38" s="179" t="s">
        <v>76</v>
      </c>
      <c r="C38" s="180"/>
      <c r="D38" s="51" t="s">
        <v>40</v>
      </c>
      <c r="E38" s="91"/>
      <c r="F38" s="91">
        <v>3.4319999999999999</v>
      </c>
      <c r="G38" s="91"/>
      <c r="H38" s="51" t="s">
        <v>66</v>
      </c>
      <c r="I38" s="52"/>
      <c r="J38" s="51" t="s">
        <v>67</v>
      </c>
    </row>
    <row r="39" spans="1:15" ht="11.25" customHeight="1" x14ac:dyDescent="0.25">
      <c r="A39" s="53"/>
      <c r="B39" s="179" t="s">
        <v>77</v>
      </c>
      <c r="C39" s="180"/>
      <c r="D39" s="51" t="s">
        <v>40</v>
      </c>
      <c r="E39" s="91"/>
      <c r="F39" s="91">
        <v>3.1520000000000001</v>
      </c>
      <c r="G39" s="91"/>
      <c r="H39" s="51" t="s">
        <v>66</v>
      </c>
      <c r="I39" s="52"/>
      <c r="J39" s="51" t="s">
        <v>67</v>
      </c>
    </row>
    <row r="40" spans="1:15" ht="69" x14ac:dyDescent="0.25">
      <c r="A40" s="53"/>
      <c r="B40" s="179" t="s">
        <v>78</v>
      </c>
      <c r="C40" s="180"/>
      <c r="D40" s="51" t="s">
        <v>40</v>
      </c>
      <c r="E40" s="91"/>
      <c r="F40" s="88">
        <v>2.911</v>
      </c>
      <c r="G40" s="91"/>
      <c r="H40" s="51" t="s">
        <v>66</v>
      </c>
      <c r="I40" s="52" t="s">
        <v>413</v>
      </c>
      <c r="J40" s="79" t="s">
        <v>79</v>
      </c>
      <c r="L40" s="97">
        <f>64.4*45.2/1000</f>
        <v>2.9108800000000006</v>
      </c>
    </row>
    <row r="41" spans="1:15" ht="69" x14ac:dyDescent="0.25">
      <c r="A41" s="53"/>
      <c r="B41" s="179" t="s">
        <v>80</v>
      </c>
      <c r="C41" s="180"/>
      <c r="D41" s="51" t="s">
        <v>40</v>
      </c>
      <c r="E41" s="91"/>
      <c r="F41" s="88">
        <v>2.7930000000000001</v>
      </c>
      <c r="G41" s="91"/>
      <c r="H41" s="51" t="s">
        <v>66</v>
      </c>
      <c r="I41" s="52" t="s">
        <v>413</v>
      </c>
      <c r="J41" s="79" t="s">
        <v>79</v>
      </c>
      <c r="L41" s="97">
        <f>61.8*45.2/1000</f>
        <v>2.7933600000000003</v>
      </c>
    </row>
    <row r="42" spans="1:15" x14ac:dyDescent="0.25">
      <c r="A42" s="53"/>
      <c r="B42" s="179" t="s">
        <v>81</v>
      </c>
      <c r="C42" s="180"/>
      <c r="D42" s="51" t="s">
        <v>40</v>
      </c>
      <c r="E42" s="91"/>
      <c r="F42" s="91">
        <v>2.9470000000000001</v>
      </c>
      <c r="G42" s="91"/>
      <c r="H42" s="51" t="s">
        <v>66</v>
      </c>
      <c r="I42" s="52"/>
      <c r="J42" s="51" t="s">
        <v>67</v>
      </c>
    </row>
    <row r="43" spans="1:15" x14ac:dyDescent="0.25">
      <c r="A43" s="53"/>
      <c r="B43" s="179" t="s">
        <v>82</v>
      </c>
      <c r="C43" s="180"/>
      <c r="D43" s="51" t="s">
        <v>40</v>
      </c>
      <c r="E43" s="91"/>
      <c r="F43" s="91">
        <v>2.88</v>
      </c>
      <c r="G43" s="91"/>
      <c r="H43" s="51" t="s">
        <v>66</v>
      </c>
      <c r="I43" s="52"/>
      <c r="J43" s="51" t="s">
        <v>67</v>
      </c>
    </row>
    <row r="44" spans="1:15" x14ac:dyDescent="0.25">
      <c r="A44" s="53"/>
      <c r="B44" s="179" t="s">
        <v>83</v>
      </c>
      <c r="C44" s="180"/>
      <c r="D44" s="51" t="s">
        <v>40</v>
      </c>
      <c r="E44" s="91"/>
      <c r="F44" s="91">
        <v>2.6880000000000002</v>
      </c>
      <c r="G44" s="91"/>
      <c r="H44" s="51" t="s">
        <v>66</v>
      </c>
      <c r="I44" s="52"/>
      <c r="J44" s="51" t="s">
        <v>67</v>
      </c>
    </row>
    <row r="45" spans="1:15" x14ac:dyDescent="0.25">
      <c r="A45" s="53"/>
      <c r="B45" s="179" t="s">
        <v>414</v>
      </c>
      <c r="C45" s="180"/>
      <c r="D45" s="51" t="s">
        <v>40</v>
      </c>
      <c r="E45" s="91"/>
      <c r="F45" s="91">
        <v>2.7280000000000002</v>
      </c>
      <c r="G45" s="91"/>
      <c r="H45" s="51" t="s">
        <v>66</v>
      </c>
      <c r="I45" s="52"/>
      <c r="J45" s="51" t="s">
        <v>67</v>
      </c>
    </row>
    <row r="46" spans="1:15" x14ac:dyDescent="0.25">
      <c r="A46" s="53"/>
      <c r="B46" s="179" t="s">
        <v>415</v>
      </c>
      <c r="C46" s="180"/>
      <c r="D46" s="51" t="s">
        <v>40</v>
      </c>
      <c r="E46" s="91"/>
      <c r="F46" s="91">
        <v>2.5680000000000001</v>
      </c>
      <c r="G46" s="91"/>
      <c r="H46" s="51" t="s">
        <v>66</v>
      </c>
      <c r="I46" s="52"/>
      <c r="J46" s="51" t="s">
        <v>67</v>
      </c>
    </row>
    <row r="47" spans="1:15" x14ac:dyDescent="0.25">
      <c r="A47" s="53"/>
      <c r="B47" s="179" t="s">
        <v>416</v>
      </c>
      <c r="C47" s="180"/>
      <c r="D47" s="51" t="s">
        <v>40</v>
      </c>
      <c r="E47" s="91"/>
      <c r="F47" s="88">
        <v>2.327</v>
      </c>
      <c r="G47" s="91"/>
      <c r="H47" s="51" t="s">
        <v>66</v>
      </c>
      <c r="I47" s="52"/>
      <c r="J47" s="79" t="s">
        <v>79</v>
      </c>
      <c r="L47" s="97">
        <f>92.7*25.1/1000</f>
        <v>2.3267699999999998</v>
      </c>
      <c r="O47" s="96"/>
    </row>
    <row r="48" spans="1:15" x14ac:dyDescent="0.25">
      <c r="A48" s="53"/>
      <c r="B48" s="179" t="s">
        <v>417</v>
      </c>
      <c r="C48" s="180"/>
      <c r="D48" s="51" t="s">
        <v>40</v>
      </c>
      <c r="E48" s="91"/>
      <c r="F48" s="91">
        <v>1.8160000000000001</v>
      </c>
      <c r="G48" s="91"/>
      <c r="H48" s="51" t="s">
        <v>66</v>
      </c>
      <c r="I48" s="52"/>
      <c r="J48" s="51" t="s">
        <v>67</v>
      </c>
    </row>
    <row r="49" spans="1:12" x14ac:dyDescent="0.25">
      <c r="A49" s="53"/>
      <c r="B49" s="179" t="s">
        <v>89</v>
      </c>
      <c r="C49" s="180"/>
      <c r="D49" s="51" t="s">
        <v>40</v>
      </c>
      <c r="E49" s="91"/>
      <c r="F49" s="91">
        <v>2.02</v>
      </c>
      <c r="G49" s="91"/>
      <c r="H49" s="51" t="s">
        <v>66</v>
      </c>
      <c r="I49" s="52"/>
      <c r="J49" s="51" t="s">
        <v>67</v>
      </c>
    </row>
    <row r="50" spans="1:12" x14ac:dyDescent="0.25">
      <c r="A50" s="53"/>
      <c r="B50" s="179" t="s">
        <v>418</v>
      </c>
      <c r="C50" s="180"/>
      <c r="D50" s="51" t="s">
        <v>40</v>
      </c>
      <c r="E50" s="91"/>
      <c r="F50" s="91">
        <v>0.95199999999999996</v>
      </c>
      <c r="G50" s="91"/>
      <c r="H50" s="51" t="s">
        <v>66</v>
      </c>
      <c r="I50" s="52"/>
      <c r="J50" s="51" t="s">
        <v>67</v>
      </c>
    </row>
    <row r="51" spans="1:12" x14ac:dyDescent="0.25">
      <c r="A51" s="53"/>
      <c r="B51" s="179" t="s">
        <v>91</v>
      </c>
      <c r="C51" s="180"/>
      <c r="D51" s="51" t="s">
        <v>40</v>
      </c>
      <c r="E51" s="91"/>
      <c r="F51" s="91">
        <v>1.0349999999999999</v>
      </c>
      <c r="G51" s="91"/>
      <c r="H51" s="51" t="s">
        <v>66</v>
      </c>
      <c r="I51" s="52"/>
      <c r="J51" s="51" t="s">
        <v>67</v>
      </c>
    </row>
    <row r="52" spans="1:12" ht="24" customHeight="1" x14ac:dyDescent="0.25">
      <c r="A52" s="53"/>
      <c r="B52" s="176" t="s">
        <v>419</v>
      </c>
      <c r="C52" s="177"/>
      <c r="D52" s="51" t="s">
        <v>40</v>
      </c>
      <c r="E52" s="91"/>
      <c r="F52" s="91">
        <v>2.0179999999999998</v>
      </c>
      <c r="G52" s="91"/>
      <c r="H52" s="51" t="s">
        <v>66</v>
      </c>
      <c r="I52" s="52"/>
      <c r="J52" s="51" t="s">
        <v>67</v>
      </c>
    </row>
    <row r="53" spans="1:12" ht="103.5" x14ac:dyDescent="0.25">
      <c r="A53" s="53"/>
      <c r="B53" s="179" t="s">
        <v>93</v>
      </c>
      <c r="C53" s="180"/>
      <c r="D53" s="51" t="s">
        <v>94</v>
      </c>
      <c r="E53" s="88">
        <v>2.085</v>
      </c>
      <c r="F53" s="88">
        <v>1.788</v>
      </c>
      <c r="G53" s="88">
        <v>0.29699999999999999</v>
      </c>
      <c r="H53" s="79" t="s">
        <v>95</v>
      </c>
      <c r="I53" s="84" t="s">
        <v>420</v>
      </c>
      <c r="J53" s="79" t="s">
        <v>79</v>
      </c>
      <c r="L53" s="97">
        <f>56.5*31.65/1000</f>
        <v>1.788225</v>
      </c>
    </row>
    <row r="54" spans="1:12" ht="115" x14ac:dyDescent="0.25">
      <c r="A54" s="53"/>
      <c r="B54" s="176" t="s">
        <v>93</v>
      </c>
      <c r="C54" s="177"/>
      <c r="D54" s="79" t="s">
        <v>97</v>
      </c>
      <c r="E54" s="88">
        <v>65.599999999999994</v>
      </c>
      <c r="F54" s="88">
        <v>56.5</v>
      </c>
      <c r="G54" s="88">
        <v>9.1</v>
      </c>
      <c r="H54" s="79" t="s">
        <v>98</v>
      </c>
      <c r="I54" s="100" t="s">
        <v>421</v>
      </c>
      <c r="J54" s="79" t="s">
        <v>494</v>
      </c>
      <c r="L54" s="97"/>
    </row>
    <row r="55" spans="1:12" x14ac:dyDescent="0.25">
      <c r="A55" s="53"/>
      <c r="B55" s="179" t="s">
        <v>100</v>
      </c>
      <c r="C55" s="180"/>
      <c r="D55" s="51" t="s">
        <v>12</v>
      </c>
      <c r="E55" s="91">
        <v>1.7250000000000001</v>
      </c>
      <c r="F55" s="91">
        <v>1.53</v>
      </c>
      <c r="G55" s="91">
        <v>0.19500000000000001</v>
      </c>
      <c r="H55" s="51" t="s">
        <v>495</v>
      </c>
      <c r="I55" s="52"/>
      <c r="J55" s="51" t="s">
        <v>67</v>
      </c>
    </row>
    <row r="56" spans="1:12" ht="46" x14ac:dyDescent="0.25">
      <c r="A56" s="53"/>
      <c r="B56" s="179" t="s">
        <v>102</v>
      </c>
      <c r="C56" s="180"/>
      <c r="D56" s="51" t="s">
        <v>94</v>
      </c>
      <c r="E56" s="91">
        <v>0.39800000000000002</v>
      </c>
      <c r="F56" s="91">
        <v>0</v>
      </c>
      <c r="G56" s="91">
        <v>0.39800000000000002</v>
      </c>
      <c r="H56" s="51" t="s">
        <v>103</v>
      </c>
      <c r="I56" s="52" t="s">
        <v>104</v>
      </c>
      <c r="J56" s="51" t="s">
        <v>67</v>
      </c>
    </row>
    <row r="57" spans="1:12" ht="46" x14ac:dyDescent="0.25">
      <c r="A57" s="53"/>
      <c r="B57" s="179" t="s">
        <v>105</v>
      </c>
      <c r="C57" s="180"/>
      <c r="D57" s="51" t="s">
        <v>94</v>
      </c>
      <c r="E57" s="91">
        <v>1.0389999999999999</v>
      </c>
      <c r="F57" s="91">
        <v>0</v>
      </c>
      <c r="G57" s="91">
        <v>1.0389999999999999</v>
      </c>
      <c r="H57" s="51" t="s">
        <v>106</v>
      </c>
      <c r="I57" s="52" t="s">
        <v>104</v>
      </c>
      <c r="J57" s="51" t="s">
        <v>107</v>
      </c>
    </row>
    <row r="58" spans="1:12" ht="46" x14ac:dyDescent="0.25">
      <c r="A58" s="53"/>
      <c r="B58" s="176" t="s">
        <v>108</v>
      </c>
      <c r="C58" s="177"/>
      <c r="D58" s="51" t="s">
        <v>94</v>
      </c>
      <c r="E58" s="91">
        <v>0.46100000000000002</v>
      </c>
      <c r="F58" s="91">
        <v>0</v>
      </c>
      <c r="G58" s="91">
        <v>0.46100000000000002</v>
      </c>
      <c r="H58" s="51" t="s">
        <v>106</v>
      </c>
      <c r="I58" s="52" t="s">
        <v>104</v>
      </c>
      <c r="J58" s="51" t="s">
        <v>107</v>
      </c>
    </row>
    <row r="59" spans="1:12" ht="46" x14ac:dyDescent="0.25">
      <c r="A59" s="53"/>
      <c r="B59" s="179" t="s">
        <v>109</v>
      </c>
      <c r="C59" s="180"/>
      <c r="D59" s="51" t="s">
        <v>94</v>
      </c>
      <c r="E59" s="91">
        <v>0.85899999999999999</v>
      </c>
      <c r="F59" s="91">
        <v>0</v>
      </c>
      <c r="G59" s="91">
        <v>0.85899999999999999</v>
      </c>
      <c r="H59" s="51" t="s">
        <v>106</v>
      </c>
      <c r="I59" s="52" t="s">
        <v>104</v>
      </c>
      <c r="J59" s="51" t="s">
        <v>107</v>
      </c>
    </row>
    <row r="60" spans="1:12" ht="72.75" customHeight="1" x14ac:dyDescent="0.25">
      <c r="A60" s="53"/>
      <c r="B60" s="179" t="s">
        <v>110</v>
      </c>
      <c r="C60" s="180"/>
      <c r="D60" s="51" t="s">
        <v>94</v>
      </c>
      <c r="E60" s="91">
        <v>0.72299999999999998</v>
      </c>
      <c r="F60" s="91">
        <v>0</v>
      </c>
      <c r="G60" s="91">
        <v>0.72299999999999998</v>
      </c>
      <c r="H60" s="51" t="s">
        <v>106</v>
      </c>
      <c r="I60" s="52" t="s">
        <v>111</v>
      </c>
      <c r="J60" s="51" t="s">
        <v>107</v>
      </c>
    </row>
    <row r="61" spans="1:12" ht="149.5" x14ac:dyDescent="0.25">
      <c r="A61" s="53" t="s">
        <v>112</v>
      </c>
      <c r="B61" s="179" t="s">
        <v>113</v>
      </c>
      <c r="C61" s="180"/>
      <c r="D61" s="51" t="s">
        <v>114</v>
      </c>
      <c r="E61" s="91">
        <v>6.2E-2</v>
      </c>
      <c r="F61" s="91">
        <v>8.9999999999999993E-3</v>
      </c>
      <c r="G61" s="91">
        <v>5.2999999999999999E-2</v>
      </c>
      <c r="H61" s="51" t="s">
        <v>115</v>
      </c>
      <c r="I61" s="52" t="s">
        <v>116</v>
      </c>
      <c r="J61" s="51" t="s">
        <v>117</v>
      </c>
    </row>
    <row r="62" spans="1:12" ht="92" x14ac:dyDescent="0.25">
      <c r="A62" s="53"/>
      <c r="B62" s="179" t="s">
        <v>118</v>
      </c>
      <c r="C62" s="180"/>
      <c r="D62" s="51" t="s">
        <v>114</v>
      </c>
      <c r="E62" s="91">
        <v>5.3999999999999999E-2</v>
      </c>
      <c r="F62" s="91">
        <v>8.9999999999999993E-3</v>
      </c>
      <c r="G62" s="91">
        <v>4.4999999999999998E-2</v>
      </c>
      <c r="H62" s="51" t="s">
        <v>115</v>
      </c>
      <c r="I62" s="52" t="s">
        <v>119</v>
      </c>
      <c r="J62" s="51" t="s">
        <v>117</v>
      </c>
    </row>
    <row r="63" spans="1:12" ht="103.5" x14ac:dyDescent="0.25">
      <c r="A63" s="53"/>
      <c r="B63" s="179" t="s">
        <v>120</v>
      </c>
      <c r="C63" s="180"/>
      <c r="D63" s="51" t="s">
        <v>114</v>
      </c>
      <c r="E63" s="91">
        <v>3.5000000000000003E-2</v>
      </c>
      <c r="F63" s="91">
        <v>6.0000000000000001E-3</v>
      </c>
      <c r="G63" s="91">
        <v>2.9000000000000001E-2</v>
      </c>
      <c r="H63" s="51" t="s">
        <v>115</v>
      </c>
      <c r="I63" s="52" t="s">
        <v>121</v>
      </c>
      <c r="J63" s="51" t="s">
        <v>117</v>
      </c>
    </row>
    <row r="64" spans="1:12" ht="115" x14ac:dyDescent="0.25">
      <c r="A64" s="53"/>
      <c r="B64" s="179" t="s">
        <v>122</v>
      </c>
      <c r="C64" s="180"/>
      <c r="D64" s="51" t="s">
        <v>114</v>
      </c>
      <c r="E64" s="91">
        <v>0.55600000000000005</v>
      </c>
      <c r="F64" s="91">
        <v>6.0000000000000001E-3</v>
      </c>
      <c r="G64" s="91">
        <v>0.55000000000000004</v>
      </c>
      <c r="H64" s="51" t="s">
        <v>115</v>
      </c>
      <c r="I64" s="52" t="s">
        <v>123</v>
      </c>
      <c r="J64" s="51" t="s">
        <v>117</v>
      </c>
    </row>
    <row r="65" spans="1:10" ht="103.5" x14ac:dyDescent="0.25">
      <c r="A65" s="53"/>
      <c r="B65" s="179" t="s">
        <v>124</v>
      </c>
      <c r="C65" s="180"/>
      <c r="D65" s="51" t="s">
        <v>114</v>
      </c>
      <c r="E65" s="91">
        <v>7.6999999999999999E-2</v>
      </c>
      <c r="F65" s="91">
        <v>8.9999999999999993E-3</v>
      </c>
      <c r="G65" s="91">
        <v>6.8000000000000005E-2</v>
      </c>
      <c r="H65" s="51" t="s">
        <v>115</v>
      </c>
      <c r="I65" s="52" t="s">
        <v>125</v>
      </c>
      <c r="J65" s="51" t="s">
        <v>117</v>
      </c>
    </row>
    <row r="66" spans="1:10" ht="22.5" customHeight="1" x14ac:dyDescent="0.25">
      <c r="A66" s="181" t="s">
        <v>126</v>
      </c>
      <c r="B66" s="181"/>
      <c r="C66" s="181"/>
      <c r="D66" s="181"/>
      <c r="E66" s="181"/>
      <c r="F66" s="181"/>
      <c r="G66" s="181"/>
      <c r="H66" s="181"/>
      <c r="I66" s="181"/>
      <c r="J66" s="181"/>
    </row>
    <row r="67" spans="1:10" ht="108" customHeight="1" x14ac:dyDescent="0.25">
      <c r="A67" s="53"/>
      <c r="B67" s="92" t="s">
        <v>127</v>
      </c>
      <c r="C67" s="93"/>
      <c r="D67" s="51"/>
      <c r="E67" s="51" t="s">
        <v>128</v>
      </c>
      <c r="F67" s="51" t="s">
        <v>129</v>
      </c>
      <c r="G67" s="101">
        <v>5.8000000000000003E-2</v>
      </c>
      <c r="H67" s="84" t="s">
        <v>422</v>
      </c>
      <c r="I67" s="84" t="s">
        <v>423</v>
      </c>
      <c r="J67" s="79" t="s">
        <v>79</v>
      </c>
    </row>
    <row r="68" spans="1:10" ht="57.5" x14ac:dyDescent="0.25">
      <c r="A68" s="53"/>
      <c r="B68" s="92" t="s">
        <v>132</v>
      </c>
      <c r="C68" s="93"/>
      <c r="D68" s="51" t="s">
        <v>133</v>
      </c>
      <c r="E68" s="89">
        <v>0.52300000000000002</v>
      </c>
      <c r="F68" s="89">
        <v>0.45400000000000001</v>
      </c>
      <c r="G68" s="101">
        <v>6.9000000000000006E-2</v>
      </c>
      <c r="H68" s="84" t="s">
        <v>422</v>
      </c>
      <c r="I68" s="52" t="s">
        <v>425</v>
      </c>
      <c r="J68" s="79" t="s">
        <v>79</v>
      </c>
    </row>
    <row r="69" spans="1:10" ht="69" x14ac:dyDescent="0.25">
      <c r="A69" s="53"/>
      <c r="B69" s="92" t="s">
        <v>135</v>
      </c>
      <c r="C69" s="93"/>
      <c r="D69" s="51" t="s">
        <v>133</v>
      </c>
      <c r="E69" s="89">
        <v>0.42699999999999999</v>
      </c>
      <c r="F69" s="89">
        <v>0.36899999999999999</v>
      </c>
      <c r="G69" s="101">
        <v>5.8000000000000003E-2</v>
      </c>
      <c r="H69" s="84" t="s">
        <v>422</v>
      </c>
      <c r="I69" s="52" t="s">
        <v>496</v>
      </c>
      <c r="J69" s="79" t="s">
        <v>79</v>
      </c>
    </row>
    <row r="70" spans="1:10" ht="46" x14ac:dyDescent="0.25">
      <c r="A70" s="53"/>
      <c r="B70" s="92" t="s">
        <v>137</v>
      </c>
      <c r="C70" s="93"/>
      <c r="D70" s="51" t="s">
        <v>133</v>
      </c>
      <c r="E70" s="51">
        <v>0</v>
      </c>
      <c r="F70" s="51">
        <v>0</v>
      </c>
      <c r="G70" s="51">
        <v>0</v>
      </c>
      <c r="H70" s="52" t="s">
        <v>422</v>
      </c>
      <c r="I70" s="52" t="s">
        <v>428</v>
      </c>
      <c r="J70" s="51" t="s">
        <v>107</v>
      </c>
    </row>
    <row r="71" spans="1:10" ht="46" x14ac:dyDescent="0.25">
      <c r="A71" s="53"/>
      <c r="B71" s="92" t="s">
        <v>139</v>
      </c>
      <c r="C71" s="93"/>
      <c r="D71" s="51" t="s">
        <v>133</v>
      </c>
      <c r="E71" s="51">
        <v>0</v>
      </c>
      <c r="F71" s="51">
        <v>0</v>
      </c>
      <c r="G71" s="51">
        <v>0</v>
      </c>
      <c r="H71" s="52" t="s">
        <v>422</v>
      </c>
      <c r="I71" s="52" t="s">
        <v>429</v>
      </c>
      <c r="J71" s="51" t="s">
        <v>107</v>
      </c>
    </row>
    <row r="72" spans="1:10" ht="57.5" x14ac:dyDescent="0.25">
      <c r="A72" s="53"/>
      <c r="B72" s="92" t="s">
        <v>141</v>
      </c>
      <c r="C72" s="93"/>
      <c r="D72" s="51" t="s">
        <v>133</v>
      </c>
      <c r="E72" s="51">
        <v>0</v>
      </c>
      <c r="F72" s="51">
        <v>0</v>
      </c>
      <c r="G72" s="51">
        <v>0</v>
      </c>
      <c r="H72" s="52" t="s">
        <v>422</v>
      </c>
      <c r="I72" s="84" t="s">
        <v>430</v>
      </c>
      <c r="J72" s="79" t="s">
        <v>79</v>
      </c>
    </row>
    <row r="73" spans="1:10" ht="103.5" x14ac:dyDescent="0.25">
      <c r="A73" s="53"/>
      <c r="B73" s="92" t="s">
        <v>143</v>
      </c>
      <c r="C73" s="93"/>
      <c r="D73" s="51" t="s">
        <v>133</v>
      </c>
      <c r="E73" s="79">
        <v>4.3999999999999997E-2</v>
      </c>
      <c r="F73" s="51">
        <v>0</v>
      </c>
      <c r="G73" s="79">
        <v>4.3999999999999997E-2</v>
      </c>
      <c r="H73" s="84" t="s">
        <v>422</v>
      </c>
      <c r="I73" s="84" t="s">
        <v>431</v>
      </c>
      <c r="J73" s="79" t="s">
        <v>79</v>
      </c>
    </row>
    <row r="74" spans="1:10" ht="22.5" customHeight="1" x14ac:dyDescent="0.25">
      <c r="A74" s="181" t="s">
        <v>145</v>
      </c>
      <c r="B74" s="181"/>
      <c r="C74" s="181"/>
      <c r="D74" s="181"/>
      <c r="E74" s="181"/>
      <c r="F74" s="181"/>
      <c r="G74" s="181"/>
      <c r="H74" s="181"/>
      <c r="I74" s="181"/>
      <c r="J74" s="181"/>
    </row>
    <row r="75" spans="1:10" ht="107.25" customHeight="1" x14ac:dyDescent="0.25">
      <c r="A75" s="53"/>
      <c r="B75" s="176" t="s">
        <v>146</v>
      </c>
      <c r="C75" s="177"/>
      <c r="D75" s="51" t="s">
        <v>97</v>
      </c>
      <c r="E75" s="79">
        <v>26.84</v>
      </c>
      <c r="F75" s="98">
        <v>23.4</v>
      </c>
      <c r="G75" s="51">
        <v>3.44</v>
      </c>
      <c r="H75" s="84" t="s">
        <v>432</v>
      </c>
      <c r="I75" s="100" t="s">
        <v>497</v>
      </c>
      <c r="J75" s="79" t="s">
        <v>79</v>
      </c>
    </row>
    <row r="76" spans="1:10" ht="46" x14ac:dyDescent="0.25">
      <c r="A76" s="53"/>
      <c r="B76" s="176" t="s">
        <v>149</v>
      </c>
      <c r="C76" s="177"/>
      <c r="D76" s="51" t="s">
        <v>97</v>
      </c>
      <c r="E76" s="51">
        <v>8.8000000000000007</v>
      </c>
      <c r="F76" s="51">
        <v>7.9</v>
      </c>
      <c r="G76" s="51">
        <v>0.9</v>
      </c>
      <c r="H76" s="52" t="s">
        <v>150</v>
      </c>
      <c r="I76" s="52" t="s">
        <v>151</v>
      </c>
      <c r="J76" s="51" t="s">
        <v>152</v>
      </c>
    </row>
    <row r="77" spans="1:10" ht="22.5" customHeight="1" x14ac:dyDescent="0.25">
      <c r="A77" s="94" t="s">
        <v>153</v>
      </c>
      <c r="B77" s="94"/>
      <c r="C77" s="94"/>
      <c r="D77" s="94"/>
      <c r="E77" s="94"/>
      <c r="F77" s="94"/>
      <c r="G77" s="94"/>
      <c r="H77" s="94"/>
      <c r="I77" s="94"/>
      <c r="J77" s="94"/>
    </row>
    <row r="78" spans="1:10" ht="72" customHeight="1" x14ac:dyDescent="0.25">
      <c r="A78" s="51" t="s">
        <v>154</v>
      </c>
      <c r="B78" s="52" t="s">
        <v>155</v>
      </c>
      <c r="C78" s="52" t="s">
        <v>156</v>
      </c>
      <c r="D78" s="52" t="s">
        <v>157</v>
      </c>
      <c r="E78" s="88">
        <v>0.193</v>
      </c>
      <c r="F78" s="88">
        <v>0.14499999999999999</v>
      </c>
      <c r="G78" s="88">
        <v>4.9000000000000002E-2</v>
      </c>
      <c r="H78" s="51" t="s">
        <v>158</v>
      </c>
      <c r="I78" s="84" t="s">
        <v>434</v>
      </c>
      <c r="J78" s="79" t="s">
        <v>79</v>
      </c>
    </row>
    <row r="79" spans="1:10" ht="92" x14ac:dyDescent="0.25">
      <c r="A79" s="51"/>
      <c r="B79" s="52" t="s">
        <v>10</v>
      </c>
      <c r="C79" s="52" t="s">
        <v>160</v>
      </c>
      <c r="D79" s="52" t="s">
        <v>157</v>
      </c>
      <c r="E79" s="88">
        <v>0.17399999999999999</v>
      </c>
      <c r="F79" s="88">
        <v>0.13400000000000001</v>
      </c>
      <c r="G79" s="88">
        <v>0.04</v>
      </c>
      <c r="H79" s="51" t="s">
        <v>158</v>
      </c>
      <c r="I79" s="84" t="s">
        <v>435</v>
      </c>
      <c r="J79" s="79" t="s">
        <v>79</v>
      </c>
    </row>
    <row r="80" spans="1:10" ht="92" x14ac:dyDescent="0.25">
      <c r="A80" s="51"/>
      <c r="B80" s="52" t="s">
        <v>10</v>
      </c>
      <c r="C80" s="52" t="s">
        <v>162</v>
      </c>
      <c r="D80" s="52" t="s">
        <v>157</v>
      </c>
      <c r="E80" s="88">
        <v>0.20399999999999999</v>
      </c>
      <c r="F80" s="88">
        <v>0.157</v>
      </c>
      <c r="G80" s="88">
        <v>4.7E-2</v>
      </c>
      <c r="H80" s="51" t="s">
        <v>158</v>
      </c>
      <c r="I80" s="84" t="s">
        <v>436</v>
      </c>
      <c r="J80" s="79" t="s">
        <v>79</v>
      </c>
    </row>
    <row r="81" spans="1:10" ht="78.75" customHeight="1" x14ac:dyDescent="0.25">
      <c r="A81" s="51"/>
      <c r="B81" s="52" t="s">
        <v>10</v>
      </c>
      <c r="C81" s="52" t="s">
        <v>164</v>
      </c>
      <c r="D81" s="52" t="s">
        <v>157</v>
      </c>
      <c r="E81" s="88">
        <v>0.218</v>
      </c>
      <c r="F81" s="88">
        <v>0.16700000000000001</v>
      </c>
      <c r="G81" s="88">
        <v>0.05</v>
      </c>
      <c r="H81" s="51" t="s">
        <v>158</v>
      </c>
      <c r="I81" s="84" t="s">
        <v>437</v>
      </c>
      <c r="J81" s="79" t="s">
        <v>79</v>
      </c>
    </row>
    <row r="82" spans="1:10" ht="92" x14ac:dyDescent="0.25">
      <c r="A82" s="51"/>
      <c r="B82" s="52" t="s">
        <v>10</v>
      </c>
      <c r="C82" s="52" t="s">
        <v>166</v>
      </c>
      <c r="D82" s="52" t="s">
        <v>157</v>
      </c>
      <c r="E82" s="88">
        <v>0.14399999999999999</v>
      </c>
      <c r="F82" s="88">
        <v>0.111</v>
      </c>
      <c r="G82" s="88">
        <v>3.3000000000000002E-2</v>
      </c>
      <c r="H82" s="51" t="s">
        <v>158</v>
      </c>
      <c r="I82" s="84" t="s">
        <v>438</v>
      </c>
      <c r="J82" s="79" t="s">
        <v>79</v>
      </c>
    </row>
    <row r="83" spans="1:10" ht="115" x14ac:dyDescent="0.25">
      <c r="A83" s="51"/>
      <c r="B83" s="52" t="s">
        <v>10</v>
      </c>
      <c r="C83" s="52" t="s">
        <v>168</v>
      </c>
      <c r="D83" s="52" t="s">
        <v>157</v>
      </c>
      <c r="E83" s="88">
        <v>0.128</v>
      </c>
      <c r="F83" s="88"/>
      <c r="G83" s="88"/>
      <c r="H83" s="51" t="s">
        <v>158</v>
      </c>
      <c r="I83" s="84" t="s">
        <v>439</v>
      </c>
      <c r="J83" s="79" t="s">
        <v>79</v>
      </c>
    </row>
    <row r="84" spans="1:10" ht="92" x14ac:dyDescent="0.25">
      <c r="A84" s="51"/>
      <c r="B84" s="52" t="s">
        <v>30</v>
      </c>
      <c r="C84" s="52" t="s">
        <v>160</v>
      </c>
      <c r="D84" s="52" t="s">
        <v>157</v>
      </c>
      <c r="E84" s="88">
        <v>0.16600000000000001</v>
      </c>
      <c r="F84" s="88">
        <v>0.126</v>
      </c>
      <c r="G84" s="88">
        <v>0.04</v>
      </c>
      <c r="H84" s="51" t="s">
        <v>158</v>
      </c>
      <c r="I84" s="84" t="s">
        <v>440</v>
      </c>
      <c r="J84" s="79" t="s">
        <v>79</v>
      </c>
    </row>
    <row r="85" spans="1:10" ht="92" x14ac:dyDescent="0.25">
      <c r="A85" s="51"/>
      <c r="B85" s="52" t="s">
        <v>30</v>
      </c>
      <c r="C85" s="52" t="s">
        <v>162</v>
      </c>
      <c r="D85" s="52" t="s">
        <v>157</v>
      </c>
      <c r="E85" s="88">
        <v>0.18</v>
      </c>
      <c r="F85" s="88">
        <v>0.13600000000000001</v>
      </c>
      <c r="G85" s="88">
        <v>4.2999999999999997E-2</v>
      </c>
      <c r="H85" s="51" t="s">
        <v>158</v>
      </c>
      <c r="I85" s="84" t="s">
        <v>441</v>
      </c>
      <c r="J85" s="79" t="s">
        <v>79</v>
      </c>
    </row>
    <row r="86" spans="1:10" ht="92" x14ac:dyDescent="0.25">
      <c r="A86" s="51"/>
      <c r="B86" s="52" t="s">
        <v>30</v>
      </c>
      <c r="C86" s="52" t="s">
        <v>164</v>
      </c>
      <c r="D86" s="52" t="s">
        <v>157</v>
      </c>
      <c r="E86" s="88">
        <v>0.20300000000000001</v>
      </c>
      <c r="F86" s="88">
        <v>0.154</v>
      </c>
      <c r="G86" s="88">
        <v>4.9000000000000002E-2</v>
      </c>
      <c r="H86" s="51" t="s">
        <v>158</v>
      </c>
      <c r="I86" s="84" t="s">
        <v>442</v>
      </c>
      <c r="J86" s="79" t="s">
        <v>79</v>
      </c>
    </row>
    <row r="87" spans="1:10" ht="57.5" x14ac:dyDescent="0.25">
      <c r="A87" s="51"/>
      <c r="B87" s="52" t="s">
        <v>30</v>
      </c>
      <c r="C87" s="52" t="s">
        <v>166</v>
      </c>
      <c r="D87" s="52" t="s">
        <v>157</v>
      </c>
      <c r="E87" s="88">
        <v>0.15</v>
      </c>
      <c r="F87" s="88">
        <v>0.115</v>
      </c>
      <c r="G87" s="88">
        <v>3.5000000000000003E-2</v>
      </c>
      <c r="H87" s="51" t="s">
        <v>158</v>
      </c>
      <c r="I87" s="84" t="s">
        <v>443</v>
      </c>
      <c r="J87" s="79" t="s">
        <v>79</v>
      </c>
    </row>
    <row r="88" spans="1:10" ht="115" x14ac:dyDescent="0.25">
      <c r="A88" s="51"/>
      <c r="B88" s="52" t="s">
        <v>49</v>
      </c>
      <c r="C88" s="52" t="s">
        <v>160</v>
      </c>
      <c r="D88" s="52" t="s">
        <v>157</v>
      </c>
      <c r="E88" s="88">
        <v>0.14499999999999999</v>
      </c>
      <c r="F88" s="88">
        <v>0.13200000000000001</v>
      </c>
      <c r="G88" s="88">
        <v>1.2999999999999999E-2</v>
      </c>
      <c r="H88" s="51" t="s">
        <v>158</v>
      </c>
      <c r="I88" s="84" t="s">
        <v>444</v>
      </c>
      <c r="J88" s="79" t="s">
        <v>79</v>
      </c>
    </row>
    <row r="89" spans="1:10" ht="92" x14ac:dyDescent="0.25">
      <c r="A89" s="51"/>
      <c r="B89" s="52" t="s">
        <v>49</v>
      </c>
      <c r="C89" s="52" t="s">
        <v>162</v>
      </c>
      <c r="D89" s="52" t="s">
        <v>157</v>
      </c>
      <c r="E89" s="88">
        <v>0.152</v>
      </c>
      <c r="F89" s="88">
        <v>0.13800000000000001</v>
      </c>
      <c r="G89" s="88">
        <v>1.4E-2</v>
      </c>
      <c r="H89" s="51" t="s">
        <v>158</v>
      </c>
      <c r="I89" s="84" t="s">
        <v>445</v>
      </c>
      <c r="J89" s="79" t="s">
        <v>79</v>
      </c>
    </row>
    <row r="90" spans="1:10" ht="92" x14ac:dyDescent="0.25">
      <c r="A90" s="51"/>
      <c r="B90" s="52" t="s">
        <v>177</v>
      </c>
      <c r="C90" s="52" t="s">
        <v>160</v>
      </c>
      <c r="D90" s="52" t="s">
        <v>157</v>
      </c>
      <c r="E90" s="88">
        <v>0.129</v>
      </c>
      <c r="F90" s="88">
        <v>0.112</v>
      </c>
      <c r="G90" s="88">
        <v>1.7000000000000001E-2</v>
      </c>
      <c r="H90" s="51" t="s">
        <v>158</v>
      </c>
      <c r="I90" s="84" t="s">
        <v>446</v>
      </c>
      <c r="J90" s="79" t="s">
        <v>79</v>
      </c>
    </row>
    <row r="91" spans="1:10" ht="69" x14ac:dyDescent="0.25">
      <c r="A91" s="51"/>
      <c r="B91" s="52" t="s">
        <v>177</v>
      </c>
      <c r="C91" s="52" t="s">
        <v>162</v>
      </c>
      <c r="D91" s="52" t="s">
        <v>157</v>
      </c>
      <c r="E91" s="88">
        <v>0.13600000000000001</v>
      </c>
      <c r="F91" s="88">
        <v>0.11799999999999999</v>
      </c>
      <c r="G91" s="88">
        <v>1.7999999999999999E-2</v>
      </c>
      <c r="H91" s="51" t="s">
        <v>158</v>
      </c>
      <c r="I91" s="84" t="s">
        <v>447</v>
      </c>
      <c r="J91" s="79" t="s">
        <v>79</v>
      </c>
    </row>
    <row r="92" spans="1:10" ht="92" x14ac:dyDescent="0.25">
      <c r="A92" s="51"/>
      <c r="B92" s="52" t="s">
        <v>177</v>
      </c>
      <c r="C92" s="52" t="s">
        <v>164</v>
      </c>
      <c r="D92" s="52" t="s">
        <v>157</v>
      </c>
      <c r="E92" s="88">
        <v>0.17</v>
      </c>
      <c r="F92" s="88">
        <v>0.14699999999999999</v>
      </c>
      <c r="G92" s="88">
        <v>2.3E-2</v>
      </c>
      <c r="H92" s="51" t="s">
        <v>158</v>
      </c>
      <c r="I92" s="84" t="s">
        <v>448</v>
      </c>
      <c r="J92" s="79" t="s">
        <v>79</v>
      </c>
    </row>
    <row r="93" spans="1:10" ht="92" x14ac:dyDescent="0.25">
      <c r="A93" s="51"/>
      <c r="B93" s="52" t="s">
        <v>181</v>
      </c>
      <c r="C93" s="52" t="s">
        <v>182</v>
      </c>
      <c r="D93" s="52" t="s">
        <v>157</v>
      </c>
      <c r="E93" s="88">
        <v>5.3999999999999999E-2</v>
      </c>
      <c r="F93" s="88">
        <v>7.0000000000000001E-3</v>
      </c>
      <c r="G93" s="88">
        <v>4.7E-2</v>
      </c>
      <c r="H93" s="51" t="s">
        <v>158</v>
      </c>
      <c r="I93" s="84" t="s">
        <v>449</v>
      </c>
      <c r="J93" s="79" t="s">
        <v>79</v>
      </c>
    </row>
    <row r="94" spans="1:10" ht="92" x14ac:dyDescent="0.25">
      <c r="A94" s="51"/>
      <c r="B94" s="52" t="s">
        <v>184</v>
      </c>
      <c r="C94" s="52" t="s">
        <v>182</v>
      </c>
      <c r="D94" s="52" t="s">
        <v>157</v>
      </c>
      <c r="E94" s="88">
        <v>9.0999999999999998E-2</v>
      </c>
      <c r="F94" s="88">
        <v>3.7999999999999999E-2</v>
      </c>
      <c r="G94" s="88">
        <v>5.2999999999999999E-2</v>
      </c>
      <c r="H94" s="51" t="s">
        <v>158</v>
      </c>
      <c r="I94" s="84" t="s">
        <v>450</v>
      </c>
      <c r="J94" s="79" t="s">
        <v>79</v>
      </c>
    </row>
    <row r="95" spans="1:10" ht="92" x14ac:dyDescent="0.25">
      <c r="A95" s="51"/>
      <c r="B95" s="52" t="s">
        <v>186</v>
      </c>
      <c r="C95" s="52" t="s">
        <v>182</v>
      </c>
      <c r="D95" s="52" t="s">
        <v>157</v>
      </c>
      <c r="E95" s="88">
        <v>2.7E-2</v>
      </c>
      <c r="F95" s="88">
        <v>2E-3</v>
      </c>
      <c r="G95" s="88">
        <v>2.5000000000000001E-2</v>
      </c>
      <c r="H95" s="51" t="s">
        <v>158</v>
      </c>
      <c r="I95" s="84" t="s">
        <v>451</v>
      </c>
      <c r="J95" s="79" t="s">
        <v>79</v>
      </c>
    </row>
    <row r="96" spans="1:10" ht="103.5" x14ac:dyDescent="0.25">
      <c r="A96" s="51"/>
      <c r="B96" s="52" t="s">
        <v>188</v>
      </c>
      <c r="C96" s="52" t="s">
        <v>182</v>
      </c>
      <c r="D96" s="52" t="s">
        <v>157</v>
      </c>
      <c r="E96" s="88">
        <v>1.7999999999999999E-2</v>
      </c>
      <c r="F96" s="88">
        <v>2E-3</v>
      </c>
      <c r="G96" s="88">
        <v>1.6E-2</v>
      </c>
      <c r="H96" s="51" t="s">
        <v>158</v>
      </c>
      <c r="I96" s="84" t="s">
        <v>452</v>
      </c>
      <c r="J96" s="79" t="s">
        <v>79</v>
      </c>
    </row>
    <row r="97" spans="1:10" ht="69" x14ac:dyDescent="0.25">
      <c r="A97" s="51"/>
      <c r="B97" s="52" t="s">
        <v>190</v>
      </c>
      <c r="C97" s="52" t="s">
        <v>182</v>
      </c>
      <c r="D97" s="52" t="s">
        <v>157</v>
      </c>
      <c r="E97" s="91">
        <v>0.112</v>
      </c>
      <c r="F97" s="91">
        <v>0</v>
      </c>
      <c r="G97" s="91">
        <v>0.112</v>
      </c>
      <c r="H97" s="51" t="s">
        <v>191</v>
      </c>
      <c r="I97" s="52" t="s">
        <v>453</v>
      </c>
      <c r="J97" s="51" t="s">
        <v>117</v>
      </c>
    </row>
    <row r="98" spans="1:10" ht="69" x14ac:dyDescent="0.25">
      <c r="A98" s="51"/>
      <c r="B98" s="52" t="s">
        <v>53</v>
      </c>
      <c r="C98" s="52" t="s">
        <v>182</v>
      </c>
      <c r="D98" s="52" t="s">
        <v>157</v>
      </c>
      <c r="E98" s="91">
        <v>7.0000000000000001E-3</v>
      </c>
      <c r="F98" s="91">
        <v>0</v>
      </c>
      <c r="G98" s="91">
        <v>7.0000000000000001E-3</v>
      </c>
      <c r="H98" s="51" t="s">
        <v>191</v>
      </c>
      <c r="I98" s="52" t="s">
        <v>453</v>
      </c>
      <c r="J98" s="51" t="s">
        <v>107</v>
      </c>
    </row>
    <row r="99" spans="1:10" ht="126.5" x14ac:dyDescent="0.25">
      <c r="A99" s="51"/>
      <c r="B99" s="52" t="s">
        <v>226</v>
      </c>
      <c r="C99" s="52" t="s">
        <v>132</v>
      </c>
      <c r="D99" s="52" t="s">
        <v>157</v>
      </c>
      <c r="E99" s="88">
        <v>0.104</v>
      </c>
      <c r="F99" s="88">
        <v>0</v>
      </c>
      <c r="G99" s="88">
        <v>0.104</v>
      </c>
      <c r="H99" s="51" t="s">
        <v>158</v>
      </c>
      <c r="I99" s="84" t="s">
        <v>498</v>
      </c>
      <c r="J99" s="79" t="s">
        <v>79</v>
      </c>
    </row>
    <row r="100" spans="1:10" ht="126.5" x14ac:dyDescent="0.25">
      <c r="A100" s="51"/>
      <c r="B100" s="52" t="s">
        <v>226</v>
      </c>
      <c r="C100" s="52" t="s">
        <v>195</v>
      </c>
      <c r="D100" s="52" t="s">
        <v>157</v>
      </c>
      <c r="E100" s="88">
        <v>8.5000000000000006E-2</v>
      </c>
      <c r="F100" s="88">
        <v>0</v>
      </c>
      <c r="G100" s="88">
        <v>8.5000000000000006E-2</v>
      </c>
      <c r="H100" s="51" t="s">
        <v>158</v>
      </c>
      <c r="I100" s="84" t="s">
        <v>499</v>
      </c>
      <c r="J100" s="79" t="s">
        <v>79</v>
      </c>
    </row>
    <row r="101" spans="1:10" ht="126.5" x14ac:dyDescent="0.25">
      <c r="A101" s="51"/>
      <c r="B101" s="52" t="s">
        <v>226</v>
      </c>
      <c r="C101" s="52" t="s">
        <v>197</v>
      </c>
      <c r="D101" s="52" t="s">
        <v>157</v>
      </c>
      <c r="E101" s="88">
        <v>3.0000000000000001E-3</v>
      </c>
      <c r="F101" s="88">
        <v>0</v>
      </c>
      <c r="G101" s="88">
        <v>3.0000000000000001E-3</v>
      </c>
      <c r="H101" s="51" t="s">
        <v>158</v>
      </c>
      <c r="I101" s="84" t="s">
        <v>500</v>
      </c>
      <c r="J101" s="79" t="s">
        <v>79</v>
      </c>
    </row>
    <row r="102" spans="1:10" ht="23" x14ac:dyDescent="0.25">
      <c r="A102" s="51" t="s">
        <v>203</v>
      </c>
      <c r="B102" s="52" t="s">
        <v>226</v>
      </c>
      <c r="C102" s="52" t="s">
        <v>132</v>
      </c>
      <c r="D102" s="52" t="s">
        <v>157</v>
      </c>
      <c r="E102" s="91">
        <v>6.0000000000000001E-3</v>
      </c>
      <c r="F102" s="91">
        <v>0</v>
      </c>
      <c r="G102" s="91">
        <v>6.0000000000000001E-3</v>
      </c>
      <c r="H102" s="51" t="s">
        <v>101</v>
      </c>
      <c r="I102" s="52" t="s">
        <v>501</v>
      </c>
      <c r="J102" s="51" t="s">
        <v>107</v>
      </c>
    </row>
    <row r="103" spans="1:10" ht="23" x14ac:dyDescent="0.25">
      <c r="A103" s="51" t="s">
        <v>205</v>
      </c>
      <c r="B103" s="52"/>
      <c r="C103" s="52" t="s">
        <v>30</v>
      </c>
      <c r="D103" s="52" t="s">
        <v>157</v>
      </c>
      <c r="E103" s="91">
        <v>0.29799999999999999</v>
      </c>
      <c r="F103" s="91">
        <v>0.24</v>
      </c>
      <c r="G103" s="91">
        <v>5.8000000000000003E-2</v>
      </c>
      <c r="H103" s="51" t="s">
        <v>101</v>
      </c>
      <c r="I103" s="52" t="s">
        <v>206</v>
      </c>
      <c r="J103" s="51" t="s">
        <v>502</v>
      </c>
    </row>
    <row r="104" spans="1:10" ht="23" x14ac:dyDescent="0.25">
      <c r="A104" s="51" t="s">
        <v>503</v>
      </c>
      <c r="B104" s="52"/>
      <c r="C104" s="52" t="s">
        <v>10</v>
      </c>
      <c r="D104" s="52" t="s">
        <v>157</v>
      </c>
      <c r="E104" s="91">
        <v>0.312</v>
      </c>
      <c r="F104" s="91">
        <v>0.252</v>
      </c>
      <c r="G104" s="91">
        <v>0.06</v>
      </c>
      <c r="H104" s="51" t="s">
        <v>101</v>
      </c>
      <c r="I104" s="52" t="s">
        <v>206</v>
      </c>
      <c r="J104" s="51" t="s">
        <v>502</v>
      </c>
    </row>
    <row r="105" spans="1:10" ht="23" x14ac:dyDescent="0.25">
      <c r="A105" s="51" t="s">
        <v>503</v>
      </c>
      <c r="B105" s="52"/>
      <c r="C105" s="52" t="s">
        <v>49</v>
      </c>
      <c r="D105" s="52" t="s">
        <v>157</v>
      </c>
      <c r="E105" s="91">
        <v>0.27400000000000002</v>
      </c>
      <c r="F105" s="91">
        <v>0.221</v>
      </c>
      <c r="G105" s="91">
        <v>5.2999999999999999E-2</v>
      </c>
      <c r="H105" s="51" t="s">
        <v>101</v>
      </c>
      <c r="I105" s="52" t="s">
        <v>206</v>
      </c>
      <c r="J105" s="51" t="s">
        <v>502</v>
      </c>
    </row>
    <row r="106" spans="1:10" ht="34.5" x14ac:dyDescent="0.25">
      <c r="A106" s="51" t="s">
        <v>504</v>
      </c>
      <c r="B106" s="52"/>
      <c r="C106" s="52" t="s">
        <v>30</v>
      </c>
      <c r="D106" s="52" t="s">
        <v>208</v>
      </c>
      <c r="E106" s="91">
        <v>3.3000000000000002E-2</v>
      </c>
      <c r="F106" s="91">
        <v>2.7E-2</v>
      </c>
      <c r="G106" s="91">
        <v>6.0000000000000001E-3</v>
      </c>
      <c r="H106" s="51" t="s">
        <v>101</v>
      </c>
      <c r="I106" s="52" t="s">
        <v>505</v>
      </c>
      <c r="J106" s="51" t="s">
        <v>502</v>
      </c>
    </row>
    <row r="107" spans="1:10" ht="23" x14ac:dyDescent="0.25">
      <c r="A107" s="51"/>
      <c r="B107" s="52"/>
      <c r="C107" s="52" t="s">
        <v>30</v>
      </c>
      <c r="D107" s="52" t="s">
        <v>157</v>
      </c>
      <c r="E107" s="91">
        <v>1.0429999999999999</v>
      </c>
      <c r="F107" s="91">
        <v>0.85299999999999998</v>
      </c>
      <c r="G107" s="91">
        <v>0.19</v>
      </c>
      <c r="H107" s="51" t="s">
        <v>101</v>
      </c>
      <c r="I107" s="52"/>
      <c r="J107" s="51" t="s">
        <v>502</v>
      </c>
    </row>
    <row r="108" spans="1:10" ht="33.75" customHeight="1" x14ac:dyDescent="0.25">
      <c r="A108" s="51" t="s">
        <v>217</v>
      </c>
      <c r="B108" s="176" t="s">
        <v>218</v>
      </c>
      <c r="C108" s="177"/>
      <c r="D108" s="52" t="s">
        <v>208</v>
      </c>
      <c r="E108" s="91">
        <v>1.4999999999999999E-2</v>
      </c>
      <c r="F108" s="91">
        <v>1.0999999999999999E-2</v>
      </c>
      <c r="G108" s="91">
        <v>4.0000000000000001E-3</v>
      </c>
      <c r="H108" s="51" t="s">
        <v>506</v>
      </c>
      <c r="I108" s="52" t="s">
        <v>507</v>
      </c>
      <c r="J108" s="51" t="s">
        <v>19</v>
      </c>
    </row>
    <row r="109" spans="1:10" ht="33.75" customHeight="1" x14ac:dyDescent="0.25">
      <c r="A109" s="51"/>
      <c r="B109" s="52" t="s">
        <v>220</v>
      </c>
      <c r="C109" s="51" t="s">
        <v>182</v>
      </c>
      <c r="D109" s="52" t="s">
        <v>208</v>
      </c>
      <c r="E109" s="51">
        <v>7.0999999999999994E-2</v>
      </c>
      <c r="F109" s="51">
        <v>5.1999999999999998E-2</v>
      </c>
      <c r="G109" s="51">
        <v>1.9E-2</v>
      </c>
      <c r="H109" s="51" t="s">
        <v>506</v>
      </c>
      <c r="I109" s="51" t="s">
        <v>508</v>
      </c>
      <c r="J109" s="51" t="s">
        <v>309</v>
      </c>
    </row>
    <row r="110" spans="1:10" ht="23" x14ac:dyDescent="0.25">
      <c r="A110" s="51" t="s">
        <v>222</v>
      </c>
      <c r="B110" s="176" t="s">
        <v>223</v>
      </c>
      <c r="C110" s="177"/>
      <c r="D110" s="52" t="s">
        <v>208</v>
      </c>
      <c r="E110" s="91">
        <v>2E-3</v>
      </c>
      <c r="F110" s="91">
        <v>2E-3</v>
      </c>
      <c r="G110" s="91">
        <v>1E-3</v>
      </c>
      <c r="H110" s="51" t="s">
        <v>506</v>
      </c>
      <c r="I110" s="52" t="s">
        <v>509</v>
      </c>
      <c r="J110" s="51" t="s">
        <v>19</v>
      </c>
    </row>
    <row r="111" spans="1:10" ht="23" x14ac:dyDescent="0.25">
      <c r="A111" s="51"/>
      <c r="B111" s="176" t="s">
        <v>510</v>
      </c>
      <c r="C111" s="177"/>
      <c r="D111" s="52" t="s">
        <v>208</v>
      </c>
      <c r="E111" s="91">
        <v>0.09</v>
      </c>
      <c r="F111" s="91">
        <v>6.9000000000000006E-2</v>
      </c>
      <c r="G111" s="91">
        <v>2.1999999999999999E-2</v>
      </c>
      <c r="H111" s="51" t="s">
        <v>506</v>
      </c>
      <c r="I111" s="52" t="s">
        <v>511</v>
      </c>
      <c r="J111" s="51" t="s">
        <v>19</v>
      </c>
    </row>
    <row r="112" spans="1:10" ht="34.5" x14ac:dyDescent="0.25">
      <c r="A112" s="51"/>
      <c r="B112" s="176" t="s">
        <v>512</v>
      </c>
      <c r="C112" s="177"/>
      <c r="D112" s="52" t="s">
        <v>208</v>
      </c>
      <c r="E112" s="91">
        <v>0</v>
      </c>
      <c r="F112" s="91">
        <v>0</v>
      </c>
      <c r="G112" s="91">
        <v>0</v>
      </c>
      <c r="H112" s="51" t="s">
        <v>506</v>
      </c>
      <c r="I112" s="52" t="s">
        <v>513</v>
      </c>
      <c r="J112" s="51" t="s">
        <v>19</v>
      </c>
    </row>
    <row r="113" spans="1:12" ht="69" x14ac:dyDescent="0.25">
      <c r="A113" s="51"/>
      <c r="B113" s="176" t="s">
        <v>514</v>
      </c>
      <c r="C113" s="177"/>
      <c r="D113" s="52" t="s">
        <v>208</v>
      </c>
      <c r="E113" s="91">
        <v>2.5999999999999999E-2</v>
      </c>
      <c r="F113" s="91">
        <v>0</v>
      </c>
      <c r="G113" s="91">
        <v>2.5999999999999999E-2</v>
      </c>
      <c r="H113" s="51" t="s">
        <v>515</v>
      </c>
      <c r="I113" s="52" t="s">
        <v>516</v>
      </c>
      <c r="J113" s="51" t="s">
        <v>517</v>
      </c>
    </row>
    <row r="114" spans="1:12" ht="23" x14ac:dyDescent="0.25">
      <c r="A114" s="51" t="s">
        <v>518</v>
      </c>
      <c r="B114" s="176" t="s">
        <v>232</v>
      </c>
      <c r="C114" s="177"/>
      <c r="D114" s="52" t="s">
        <v>208</v>
      </c>
      <c r="E114" s="91">
        <v>0.10299999999999999</v>
      </c>
      <c r="F114" s="91"/>
      <c r="G114" s="91"/>
      <c r="H114" s="51" t="s">
        <v>506</v>
      </c>
      <c r="I114" s="52" t="s">
        <v>519</v>
      </c>
      <c r="J114" s="51" t="s">
        <v>19</v>
      </c>
    </row>
    <row r="115" spans="1:12" ht="23" x14ac:dyDescent="0.25">
      <c r="A115" s="51"/>
      <c r="B115" s="176" t="s">
        <v>520</v>
      </c>
      <c r="C115" s="177"/>
      <c r="D115" s="52" t="s">
        <v>208</v>
      </c>
      <c r="E115" s="91">
        <v>0.129</v>
      </c>
      <c r="F115" s="91">
        <v>9.8000000000000004E-2</v>
      </c>
      <c r="G115" s="91">
        <v>3.1E-2</v>
      </c>
      <c r="H115" s="51" t="s">
        <v>506</v>
      </c>
      <c r="I115" s="52" t="s">
        <v>521</v>
      </c>
      <c r="J115" s="51" t="s">
        <v>19</v>
      </c>
    </row>
    <row r="116" spans="1:12" ht="34.5" x14ac:dyDescent="0.25">
      <c r="A116" s="51"/>
      <c r="B116" s="176" t="s">
        <v>522</v>
      </c>
      <c r="C116" s="177"/>
      <c r="D116" s="52" t="s">
        <v>208</v>
      </c>
      <c r="E116" s="91">
        <v>5.5E-2</v>
      </c>
      <c r="F116" s="91">
        <v>7.0000000000000001E-3</v>
      </c>
      <c r="G116" s="91">
        <v>4.8000000000000001E-2</v>
      </c>
      <c r="H116" s="51" t="s">
        <v>506</v>
      </c>
      <c r="I116" s="52" t="s">
        <v>523</v>
      </c>
      <c r="J116" s="51" t="s">
        <v>19</v>
      </c>
    </row>
    <row r="117" spans="1:12" ht="23" x14ac:dyDescent="0.25">
      <c r="A117" s="51"/>
      <c r="B117" s="176" t="s">
        <v>524</v>
      </c>
      <c r="C117" s="177"/>
      <c r="D117" s="52" t="s">
        <v>208</v>
      </c>
      <c r="E117" s="91">
        <v>0.11600000000000001</v>
      </c>
      <c r="F117" s="91">
        <v>0</v>
      </c>
      <c r="G117" s="91">
        <v>0.11600000000000001</v>
      </c>
      <c r="H117" s="51" t="s">
        <v>506</v>
      </c>
      <c r="I117" s="52" t="s">
        <v>525</v>
      </c>
      <c r="J117" s="51" t="s">
        <v>19</v>
      </c>
    </row>
    <row r="118" spans="1:12" ht="23" x14ac:dyDescent="0.25">
      <c r="A118" s="51"/>
      <c r="B118" s="176" t="s">
        <v>526</v>
      </c>
      <c r="C118" s="177"/>
      <c r="D118" s="52" t="s">
        <v>208</v>
      </c>
      <c r="E118" s="91">
        <v>0</v>
      </c>
      <c r="F118" s="91">
        <v>0</v>
      </c>
      <c r="G118" s="91">
        <v>0</v>
      </c>
      <c r="H118" s="51" t="s">
        <v>506</v>
      </c>
      <c r="I118" s="52" t="s">
        <v>237</v>
      </c>
      <c r="J118" s="51" t="s">
        <v>19</v>
      </c>
    </row>
    <row r="119" spans="1:12" ht="23" x14ac:dyDescent="0.25">
      <c r="A119" s="51" t="s">
        <v>238</v>
      </c>
      <c r="B119" s="176" t="s">
        <v>226</v>
      </c>
      <c r="C119" s="177"/>
      <c r="D119" s="52" t="s">
        <v>208</v>
      </c>
      <c r="E119" s="91">
        <v>0</v>
      </c>
      <c r="F119" s="91">
        <v>0</v>
      </c>
      <c r="G119" s="91">
        <v>0</v>
      </c>
      <c r="H119" s="51" t="s">
        <v>506</v>
      </c>
      <c r="I119" s="52" t="s">
        <v>237</v>
      </c>
      <c r="J119" s="51" t="s">
        <v>19</v>
      </c>
    </row>
    <row r="120" spans="1:12" ht="23" x14ac:dyDescent="0.25">
      <c r="A120" s="51" t="s">
        <v>240</v>
      </c>
      <c r="B120" s="176" t="s">
        <v>226</v>
      </c>
      <c r="C120" s="177"/>
      <c r="D120" s="52" t="s">
        <v>208</v>
      </c>
      <c r="E120" s="91">
        <v>0</v>
      </c>
      <c r="F120" s="91">
        <v>0</v>
      </c>
      <c r="G120" s="91">
        <v>0</v>
      </c>
      <c r="H120" s="51" t="s">
        <v>506</v>
      </c>
      <c r="I120" s="52" t="s">
        <v>237</v>
      </c>
      <c r="J120" s="51" t="s">
        <v>19</v>
      </c>
    </row>
    <row r="121" spans="1:12" ht="126.5" x14ac:dyDescent="0.25">
      <c r="A121" s="51" t="s">
        <v>244</v>
      </c>
      <c r="B121" s="52" t="s">
        <v>245</v>
      </c>
      <c r="C121" s="52" t="s">
        <v>246</v>
      </c>
      <c r="D121" s="52" t="s">
        <v>208</v>
      </c>
      <c r="E121" s="88">
        <v>0.23400000000000001</v>
      </c>
      <c r="F121" s="88">
        <v>0.20200000000000001</v>
      </c>
      <c r="G121" s="88">
        <v>3.2000000000000001E-2</v>
      </c>
      <c r="H121" s="79" t="s">
        <v>247</v>
      </c>
      <c r="I121" s="84" t="s">
        <v>248</v>
      </c>
      <c r="J121" s="79" t="s">
        <v>79</v>
      </c>
      <c r="L121" s="99"/>
    </row>
    <row r="122" spans="1:12" ht="126.5" x14ac:dyDescent="0.25">
      <c r="A122" s="51"/>
      <c r="B122" s="52" t="s">
        <v>249</v>
      </c>
      <c r="C122" s="52" t="s">
        <v>250</v>
      </c>
      <c r="D122" s="52" t="s">
        <v>208</v>
      </c>
      <c r="E122" s="88">
        <v>0.17199999999999999</v>
      </c>
      <c r="F122" s="88">
        <v>0.152</v>
      </c>
      <c r="G122" s="88">
        <v>2.1000000000000001E-2</v>
      </c>
      <c r="H122" s="79" t="s">
        <v>247</v>
      </c>
      <c r="I122" s="84" t="s">
        <v>248</v>
      </c>
      <c r="J122" s="79" t="s">
        <v>79</v>
      </c>
      <c r="L122" s="99"/>
    </row>
    <row r="123" spans="1:12" ht="126.5" x14ac:dyDescent="0.25">
      <c r="A123" s="51"/>
      <c r="B123" s="52" t="s">
        <v>251</v>
      </c>
      <c r="C123" s="52" t="s">
        <v>252</v>
      </c>
      <c r="D123" s="52" t="s">
        <v>208</v>
      </c>
      <c r="E123" s="88">
        <v>0.157</v>
      </c>
      <c r="F123" s="88">
        <v>0.14000000000000001</v>
      </c>
      <c r="G123" s="88">
        <v>1.7999999999999999E-2</v>
      </c>
      <c r="H123" s="79" t="s">
        <v>247</v>
      </c>
      <c r="I123" s="84" t="s">
        <v>248</v>
      </c>
      <c r="J123" s="79" t="s">
        <v>79</v>
      </c>
    </row>
    <row r="124" spans="1:12" ht="126.5" x14ac:dyDescent="0.25">
      <c r="A124" s="51"/>
      <c r="B124" s="84" t="s">
        <v>253</v>
      </c>
      <c r="C124" s="84"/>
      <c r="D124" s="84" t="s">
        <v>208</v>
      </c>
      <c r="E124" s="79">
        <v>0.182</v>
      </c>
      <c r="F124" s="79">
        <v>0.16</v>
      </c>
      <c r="G124" s="79">
        <v>2.1999999999999999E-2</v>
      </c>
      <c r="H124" s="79" t="s">
        <v>247</v>
      </c>
      <c r="I124" s="84" t="s">
        <v>248</v>
      </c>
      <c r="J124" s="79" t="s">
        <v>79</v>
      </c>
    </row>
    <row r="125" spans="1:12" ht="22.5" customHeight="1" x14ac:dyDescent="0.25">
      <c r="A125" s="181" t="s">
        <v>254</v>
      </c>
      <c r="B125" s="181"/>
      <c r="C125" s="181"/>
      <c r="D125" s="181"/>
      <c r="E125" s="181"/>
      <c r="F125" s="181"/>
      <c r="G125" s="181"/>
      <c r="H125" s="181"/>
      <c r="I125" s="181"/>
      <c r="J125" s="181"/>
    </row>
    <row r="126" spans="1:12" ht="23" x14ac:dyDescent="0.25">
      <c r="A126" s="51" t="s">
        <v>255</v>
      </c>
      <c r="B126" s="52" t="s">
        <v>256</v>
      </c>
      <c r="C126" s="52" t="s">
        <v>257</v>
      </c>
      <c r="D126" s="52" t="s">
        <v>258</v>
      </c>
      <c r="E126" s="91">
        <v>1.3260000000000001</v>
      </c>
      <c r="F126" s="91">
        <v>1.0049999999999999</v>
      </c>
      <c r="G126" s="91">
        <v>0.32100000000000001</v>
      </c>
      <c r="H126" s="51" t="s">
        <v>259</v>
      </c>
      <c r="I126" s="52" t="s">
        <v>260</v>
      </c>
      <c r="J126" s="51" t="s">
        <v>19</v>
      </c>
    </row>
    <row r="127" spans="1:12" ht="34.5" x14ac:dyDescent="0.25">
      <c r="A127" s="51"/>
      <c r="B127" s="52" t="s">
        <v>261</v>
      </c>
      <c r="C127" s="52" t="s">
        <v>262</v>
      </c>
      <c r="D127" s="52" t="s">
        <v>258</v>
      </c>
      <c r="E127" s="91">
        <v>0.36299999999999999</v>
      </c>
      <c r="F127" s="91">
        <v>0.27500000000000002</v>
      </c>
      <c r="G127" s="91">
        <v>8.7999999999999995E-2</v>
      </c>
      <c r="H127" s="51" t="s">
        <v>263</v>
      </c>
      <c r="I127" s="52" t="s">
        <v>264</v>
      </c>
      <c r="J127" s="51" t="s">
        <v>19</v>
      </c>
    </row>
    <row r="128" spans="1:12" ht="34.5" x14ac:dyDescent="0.25">
      <c r="A128" s="51"/>
      <c r="B128" s="52"/>
      <c r="C128" s="52" t="s">
        <v>265</v>
      </c>
      <c r="D128" s="52" t="s">
        <v>258</v>
      </c>
      <c r="E128" s="91">
        <v>0.25600000000000001</v>
      </c>
      <c r="F128" s="91">
        <v>0.19400000000000001</v>
      </c>
      <c r="G128" s="91">
        <v>6.2E-2</v>
      </c>
      <c r="H128" s="51" t="s">
        <v>263</v>
      </c>
      <c r="I128" s="52" t="s">
        <v>266</v>
      </c>
      <c r="J128" s="51" t="s">
        <v>19</v>
      </c>
    </row>
    <row r="129" spans="1:10" ht="57.5" x14ac:dyDescent="0.25">
      <c r="A129" s="51"/>
      <c r="B129" s="52"/>
      <c r="C129" s="52" t="s">
        <v>267</v>
      </c>
      <c r="D129" s="52" t="s">
        <v>258</v>
      </c>
      <c r="E129" s="91">
        <v>0.105</v>
      </c>
      <c r="F129" s="91">
        <v>0.08</v>
      </c>
      <c r="G129" s="91">
        <v>2.5000000000000001E-2</v>
      </c>
      <c r="H129" s="51" t="s">
        <v>263</v>
      </c>
      <c r="I129" s="52" t="s">
        <v>268</v>
      </c>
      <c r="J129" s="51" t="s">
        <v>19</v>
      </c>
    </row>
    <row r="130" spans="1:10" ht="34.5" x14ac:dyDescent="0.25">
      <c r="A130" s="51"/>
      <c r="B130" s="52"/>
      <c r="C130" s="52" t="s">
        <v>269</v>
      </c>
      <c r="D130" s="52" t="s">
        <v>258</v>
      </c>
      <c r="E130" s="91">
        <v>8.7999999999999995E-2</v>
      </c>
      <c r="F130" s="91">
        <v>6.7000000000000004E-2</v>
      </c>
      <c r="G130" s="91">
        <v>2.1000000000000001E-2</v>
      </c>
      <c r="H130" s="51" t="s">
        <v>263</v>
      </c>
      <c r="I130" s="52" t="s">
        <v>270</v>
      </c>
      <c r="J130" s="51" t="s">
        <v>19</v>
      </c>
    </row>
    <row r="131" spans="1:10" ht="23" x14ac:dyDescent="0.25">
      <c r="A131" s="51"/>
      <c r="B131" s="52"/>
      <c r="C131" s="52" t="s">
        <v>271</v>
      </c>
      <c r="D131" s="52" t="s">
        <v>258</v>
      </c>
      <c r="E131" s="91">
        <v>8.5000000000000006E-2</v>
      </c>
      <c r="F131" s="91">
        <v>6.5000000000000002E-2</v>
      </c>
      <c r="G131" s="91">
        <v>2.1000000000000001E-2</v>
      </c>
      <c r="H131" s="51" t="s">
        <v>263</v>
      </c>
      <c r="I131" s="52" t="s">
        <v>272</v>
      </c>
      <c r="J131" s="51" t="s">
        <v>19</v>
      </c>
    </row>
    <row r="132" spans="1:10" ht="23" x14ac:dyDescent="0.25">
      <c r="A132" s="51"/>
      <c r="B132" s="52" t="s">
        <v>222</v>
      </c>
      <c r="C132" s="52" t="s">
        <v>30</v>
      </c>
      <c r="D132" s="52" t="s">
        <v>258</v>
      </c>
      <c r="E132" s="91">
        <v>1.7000000000000001E-2</v>
      </c>
      <c r="F132" s="91">
        <v>1.2999999999999999E-2</v>
      </c>
      <c r="G132" s="91">
        <v>4.0000000000000001E-3</v>
      </c>
      <c r="H132" s="51" t="s">
        <v>273</v>
      </c>
      <c r="I132" s="52" t="s">
        <v>274</v>
      </c>
      <c r="J132" s="51" t="s">
        <v>19</v>
      </c>
    </row>
    <row r="133" spans="1:10" ht="23" x14ac:dyDescent="0.25">
      <c r="A133" s="51"/>
      <c r="B133" s="52"/>
      <c r="C133" s="52" t="s">
        <v>226</v>
      </c>
      <c r="D133" s="52" t="s">
        <v>258</v>
      </c>
      <c r="E133" s="91">
        <v>8.9999999999999993E-3</v>
      </c>
      <c r="F133" s="91">
        <v>0</v>
      </c>
      <c r="G133" s="91">
        <v>8.9999999999999993E-3</v>
      </c>
      <c r="H133" s="51" t="s">
        <v>273</v>
      </c>
      <c r="I133" s="52" t="s">
        <v>274</v>
      </c>
      <c r="J133" s="51" t="s">
        <v>19</v>
      </c>
    </row>
    <row r="134" spans="1:10" ht="23" x14ac:dyDescent="0.25">
      <c r="A134" s="51"/>
      <c r="B134" s="52"/>
      <c r="C134" s="52" t="s">
        <v>275</v>
      </c>
      <c r="D134" s="52" t="s">
        <v>258</v>
      </c>
      <c r="E134" s="91">
        <v>1.0999999999999999E-2</v>
      </c>
      <c r="F134" s="91">
        <v>4.0000000000000001E-3</v>
      </c>
      <c r="G134" s="91">
        <v>8.0000000000000002E-3</v>
      </c>
      <c r="H134" s="51" t="s">
        <v>17</v>
      </c>
      <c r="I134" s="52" t="s">
        <v>276</v>
      </c>
      <c r="J134" s="51" t="s">
        <v>19</v>
      </c>
    </row>
    <row r="135" spans="1:10" ht="57.5" x14ac:dyDescent="0.25">
      <c r="A135" s="51"/>
      <c r="B135" s="52" t="s">
        <v>277</v>
      </c>
      <c r="C135" s="52" t="s">
        <v>278</v>
      </c>
      <c r="D135" s="52" t="s">
        <v>258</v>
      </c>
      <c r="E135" s="91">
        <v>4.1000000000000002E-2</v>
      </c>
      <c r="F135" s="91">
        <v>3.1E-2</v>
      </c>
      <c r="G135" s="91">
        <v>0.01</v>
      </c>
      <c r="H135" s="51" t="s">
        <v>279</v>
      </c>
      <c r="I135" s="52" t="s">
        <v>280</v>
      </c>
      <c r="J135" s="51" t="s">
        <v>19</v>
      </c>
    </row>
    <row r="136" spans="1:10" ht="69" x14ac:dyDescent="0.25">
      <c r="A136" s="51"/>
      <c r="B136" s="52"/>
      <c r="C136" s="52" t="s">
        <v>281</v>
      </c>
      <c r="D136" s="52" t="s">
        <v>258</v>
      </c>
      <c r="E136" s="91">
        <v>3.1E-2</v>
      </c>
      <c r="F136" s="91">
        <v>2.3E-2</v>
      </c>
      <c r="G136" s="91">
        <v>7.0000000000000001E-3</v>
      </c>
      <c r="H136" s="51" t="s">
        <v>279</v>
      </c>
      <c r="I136" s="52" t="s">
        <v>282</v>
      </c>
      <c r="J136" s="51" t="s">
        <v>19</v>
      </c>
    </row>
    <row r="137" spans="1:10" ht="69" x14ac:dyDescent="0.25">
      <c r="A137" s="51"/>
      <c r="B137" s="52"/>
      <c r="C137" s="52" t="s">
        <v>283</v>
      </c>
      <c r="D137" s="52" t="s">
        <v>258</v>
      </c>
      <c r="E137" s="91">
        <v>2.1000000000000001E-2</v>
      </c>
      <c r="F137" s="91">
        <v>1.6E-2</v>
      </c>
      <c r="G137" s="91">
        <v>5.0000000000000001E-3</v>
      </c>
      <c r="H137" s="51" t="s">
        <v>279</v>
      </c>
      <c r="I137" s="52" t="s">
        <v>284</v>
      </c>
      <c r="J137" s="51" t="s">
        <v>19</v>
      </c>
    </row>
    <row r="138" spans="1:10" ht="138" x14ac:dyDescent="0.25">
      <c r="A138" s="51"/>
      <c r="B138" s="52"/>
      <c r="C138" s="52" t="s">
        <v>285</v>
      </c>
      <c r="D138" s="52" t="s">
        <v>258</v>
      </c>
      <c r="E138" s="91">
        <v>3.1E-2</v>
      </c>
      <c r="F138" s="91">
        <v>2.3E-2</v>
      </c>
      <c r="G138" s="91">
        <v>7.0000000000000001E-3</v>
      </c>
      <c r="H138" s="51" t="s">
        <v>279</v>
      </c>
      <c r="I138" s="52" t="s">
        <v>286</v>
      </c>
      <c r="J138" s="51" t="s">
        <v>19</v>
      </c>
    </row>
    <row r="139" spans="1:10" ht="34.5" x14ac:dyDescent="0.25">
      <c r="A139" s="51"/>
      <c r="B139" s="52" t="s">
        <v>287</v>
      </c>
      <c r="C139" s="52" t="s">
        <v>288</v>
      </c>
      <c r="D139" s="52" t="s">
        <v>258</v>
      </c>
      <c r="E139" s="91">
        <v>2.1999999999999999E-2</v>
      </c>
      <c r="F139" s="91">
        <v>1.7999999999999999E-2</v>
      </c>
      <c r="G139" s="91">
        <v>4.0000000000000001E-3</v>
      </c>
      <c r="H139" s="51" t="s">
        <v>289</v>
      </c>
      <c r="I139" s="52" t="s">
        <v>290</v>
      </c>
      <c r="J139" s="51" t="s">
        <v>19</v>
      </c>
    </row>
    <row r="140" spans="1:10" ht="34.5" x14ac:dyDescent="0.25">
      <c r="A140" s="51"/>
      <c r="B140" s="52"/>
      <c r="C140" s="52" t="s">
        <v>291</v>
      </c>
      <c r="D140" s="52" t="s">
        <v>258</v>
      </c>
      <c r="E140" s="91">
        <v>7.0000000000000001E-3</v>
      </c>
      <c r="F140" s="91">
        <v>5.0000000000000001E-3</v>
      </c>
      <c r="G140" s="91">
        <v>1E-3</v>
      </c>
      <c r="H140" s="51" t="s">
        <v>289</v>
      </c>
      <c r="I140" s="52" t="s">
        <v>292</v>
      </c>
      <c r="J140" s="51" t="s">
        <v>19</v>
      </c>
    </row>
    <row r="141" spans="1:10" ht="57.5" x14ac:dyDescent="0.25">
      <c r="A141" s="51"/>
      <c r="B141" s="52"/>
      <c r="C141" s="52" t="s">
        <v>293</v>
      </c>
      <c r="D141" s="52" t="s">
        <v>258</v>
      </c>
      <c r="E141" s="91">
        <v>7.0000000000000001E-3</v>
      </c>
      <c r="F141" s="91">
        <v>5.0000000000000001E-3</v>
      </c>
      <c r="G141" s="91">
        <v>1E-3</v>
      </c>
      <c r="H141" s="51" t="s">
        <v>289</v>
      </c>
      <c r="I141" s="52" t="s">
        <v>294</v>
      </c>
      <c r="J141" s="51" t="s">
        <v>19</v>
      </c>
    </row>
    <row r="142" spans="1:10" ht="23" x14ac:dyDescent="0.25">
      <c r="A142" s="51"/>
      <c r="B142" s="52" t="s">
        <v>295</v>
      </c>
      <c r="C142" s="52" t="s">
        <v>296</v>
      </c>
      <c r="D142" s="52" t="s">
        <v>258</v>
      </c>
      <c r="E142" s="91">
        <v>0.55000000000000004</v>
      </c>
      <c r="F142" s="91">
        <v>0.43099999999999999</v>
      </c>
      <c r="G142" s="91">
        <v>0.11899999999999999</v>
      </c>
      <c r="H142" s="51" t="s">
        <v>297</v>
      </c>
      <c r="I142" s="52" t="s">
        <v>298</v>
      </c>
      <c r="J142" s="51" t="s">
        <v>19</v>
      </c>
    </row>
    <row r="143" spans="1:10" ht="23" x14ac:dyDescent="0.25">
      <c r="A143" s="51" t="s">
        <v>299</v>
      </c>
      <c r="B143" s="52" t="s">
        <v>261</v>
      </c>
      <c r="C143" s="52" t="s">
        <v>300</v>
      </c>
      <c r="D143" s="52" t="s">
        <v>258</v>
      </c>
      <c r="E143" s="91">
        <v>0.21199999999999999</v>
      </c>
      <c r="F143" s="91">
        <v>0.161</v>
      </c>
      <c r="G143" s="91">
        <v>5.0999999999999997E-2</v>
      </c>
      <c r="H143" s="51" t="s">
        <v>301</v>
      </c>
      <c r="I143" s="52" t="s">
        <v>302</v>
      </c>
      <c r="J143" s="51" t="s">
        <v>19</v>
      </c>
    </row>
    <row r="144" spans="1:10" ht="46" x14ac:dyDescent="0.25">
      <c r="A144" s="51"/>
      <c r="B144" s="52"/>
      <c r="C144" s="52" t="s">
        <v>303</v>
      </c>
      <c r="D144" s="52" t="s">
        <v>258</v>
      </c>
      <c r="E144" s="91">
        <v>0.122</v>
      </c>
      <c r="F144" s="91">
        <v>9.2999999999999999E-2</v>
      </c>
      <c r="G144" s="91">
        <v>2.9000000000000001E-2</v>
      </c>
      <c r="H144" s="51" t="s">
        <v>301</v>
      </c>
      <c r="I144" s="52" t="s">
        <v>304</v>
      </c>
      <c r="J144" s="51" t="s">
        <v>19</v>
      </c>
    </row>
    <row r="145" spans="1:21" ht="46" x14ac:dyDescent="0.25">
      <c r="A145" s="51"/>
      <c r="B145" s="52"/>
      <c r="C145" s="52" t="s">
        <v>305</v>
      </c>
      <c r="D145" s="52" t="s">
        <v>258</v>
      </c>
      <c r="E145" s="91">
        <v>0.121</v>
      </c>
      <c r="F145" s="91">
        <v>9.1999999999999998E-2</v>
      </c>
      <c r="G145" s="91">
        <v>2.9000000000000001E-2</v>
      </c>
      <c r="H145" s="51" t="s">
        <v>301</v>
      </c>
      <c r="I145" s="52" t="s">
        <v>304</v>
      </c>
      <c r="J145" s="51" t="s">
        <v>19</v>
      </c>
    </row>
    <row r="146" spans="1:21" ht="23" x14ac:dyDescent="0.25">
      <c r="A146" s="51"/>
      <c r="B146" s="52"/>
      <c r="C146" s="52" t="s">
        <v>271</v>
      </c>
      <c r="D146" s="52" t="s">
        <v>258</v>
      </c>
      <c r="E146" s="91">
        <v>0.109</v>
      </c>
      <c r="F146" s="91">
        <v>8.3000000000000004E-2</v>
      </c>
      <c r="G146" s="91">
        <v>0.02</v>
      </c>
      <c r="H146" s="51" t="s">
        <v>301</v>
      </c>
      <c r="I146" s="52" t="s">
        <v>306</v>
      </c>
      <c r="J146" s="51" t="s">
        <v>19</v>
      </c>
    </row>
    <row r="147" spans="1:21" ht="23" x14ac:dyDescent="0.25">
      <c r="A147" s="51"/>
      <c r="B147" s="52" t="s">
        <v>222</v>
      </c>
      <c r="C147" s="52" t="s">
        <v>30</v>
      </c>
      <c r="D147" s="52" t="s">
        <v>258</v>
      </c>
      <c r="E147" s="24">
        <v>2.7E-2</v>
      </c>
      <c r="F147" s="24">
        <v>0.02</v>
      </c>
      <c r="G147" s="24">
        <v>7.0000000000000001E-3</v>
      </c>
      <c r="H147" s="51" t="s">
        <v>307</v>
      </c>
      <c r="I147" s="52" t="s">
        <v>308</v>
      </c>
      <c r="J147" s="51" t="s">
        <v>309</v>
      </c>
      <c r="M147"/>
      <c r="N147"/>
      <c r="O147"/>
      <c r="P147"/>
      <c r="Q147"/>
      <c r="R147"/>
      <c r="S147"/>
      <c r="T147"/>
      <c r="U147"/>
    </row>
    <row r="148" spans="1:21" ht="23" x14ac:dyDescent="0.25">
      <c r="A148" s="51"/>
      <c r="B148" s="52"/>
      <c r="C148" s="52" t="s">
        <v>226</v>
      </c>
      <c r="D148" s="52" t="s">
        <v>258</v>
      </c>
      <c r="E148" s="24">
        <v>1.4999999999999999E-2</v>
      </c>
      <c r="F148" s="24">
        <v>0</v>
      </c>
      <c r="G148" s="24">
        <v>1.4999999999999999E-2</v>
      </c>
      <c r="H148" s="51" t="s">
        <v>307</v>
      </c>
      <c r="I148" s="52" t="s">
        <v>308</v>
      </c>
      <c r="J148" s="51" t="s">
        <v>309</v>
      </c>
      <c r="M148"/>
      <c r="N148"/>
      <c r="O148"/>
      <c r="P148"/>
      <c r="Q148"/>
      <c r="R148"/>
      <c r="S148"/>
      <c r="T148"/>
      <c r="U148"/>
    </row>
    <row r="149" spans="1:21" ht="23" x14ac:dyDescent="0.25">
      <c r="A149" s="51"/>
      <c r="B149" s="52"/>
      <c r="C149" s="52" t="s">
        <v>275</v>
      </c>
      <c r="D149" s="52" t="s">
        <v>258</v>
      </c>
      <c r="E149" s="24">
        <v>1.7999999999999999E-2</v>
      </c>
      <c r="F149" s="24">
        <v>5.0000000000000001E-3</v>
      </c>
      <c r="G149" s="24">
        <v>1.2999999999999999E-2</v>
      </c>
      <c r="H149" s="51" t="s">
        <v>307</v>
      </c>
      <c r="I149" s="52" t="s">
        <v>310</v>
      </c>
      <c r="J149" s="51" t="s">
        <v>309</v>
      </c>
      <c r="M149"/>
      <c r="N149"/>
      <c r="O149"/>
      <c r="P149"/>
      <c r="Q149"/>
      <c r="R149"/>
      <c r="S149"/>
      <c r="T149"/>
      <c r="U149"/>
    </row>
    <row r="150" spans="1:21" ht="34.5" x14ac:dyDescent="0.25">
      <c r="A150" s="51"/>
      <c r="B150" s="52" t="s">
        <v>277</v>
      </c>
      <c r="C150" s="52" t="s">
        <v>311</v>
      </c>
      <c r="D150" s="52" t="s">
        <v>258</v>
      </c>
      <c r="E150" s="91">
        <v>5.3999999999999999E-2</v>
      </c>
      <c r="F150" s="91">
        <v>4.1000000000000002E-2</v>
      </c>
      <c r="G150" s="111">
        <v>1.2999999999999999E-2</v>
      </c>
      <c r="H150" s="51" t="s">
        <v>312</v>
      </c>
      <c r="I150" s="52" t="s">
        <v>313</v>
      </c>
      <c r="J150" s="108" t="s">
        <v>527</v>
      </c>
    </row>
    <row r="151" spans="1:21" ht="46" x14ac:dyDescent="0.25">
      <c r="A151" s="51"/>
      <c r="B151" s="52"/>
      <c r="C151" s="52" t="s">
        <v>315</v>
      </c>
      <c r="D151" s="52" t="s">
        <v>258</v>
      </c>
      <c r="E151" s="91">
        <v>5.1999999999999998E-2</v>
      </c>
      <c r="F151" s="91">
        <v>3.9E-2</v>
      </c>
      <c r="G151" s="111">
        <v>1.2999999999999999E-2</v>
      </c>
      <c r="H151" s="51" t="s">
        <v>312</v>
      </c>
      <c r="I151" s="52" t="s">
        <v>316</v>
      </c>
      <c r="J151" s="108" t="s">
        <v>527</v>
      </c>
    </row>
    <row r="152" spans="1:21" ht="34.5" x14ac:dyDescent="0.25">
      <c r="A152" s="51"/>
      <c r="B152" s="52"/>
      <c r="C152" s="52" t="s">
        <v>317</v>
      </c>
      <c r="D152" s="52" t="s">
        <v>258</v>
      </c>
      <c r="E152" s="91">
        <v>3.2000000000000001E-2</v>
      </c>
      <c r="F152" s="91">
        <v>2.4E-2</v>
      </c>
      <c r="G152" s="91">
        <v>8.0000000000000002E-3</v>
      </c>
      <c r="H152" s="51" t="s">
        <v>312</v>
      </c>
      <c r="I152" s="52" t="s">
        <v>316</v>
      </c>
      <c r="J152" s="51" t="s">
        <v>19</v>
      </c>
    </row>
    <row r="153" spans="1:21" ht="34.5" x14ac:dyDescent="0.25">
      <c r="A153" s="51"/>
      <c r="B153" s="52"/>
      <c r="C153" s="52" t="s">
        <v>318</v>
      </c>
      <c r="D153" s="52" t="s">
        <v>258</v>
      </c>
      <c r="E153" s="91">
        <v>2.7E-2</v>
      </c>
      <c r="F153" s="91">
        <v>0.02</v>
      </c>
      <c r="G153" s="91">
        <v>7.0000000000000001E-3</v>
      </c>
      <c r="H153" s="51" t="s">
        <v>312</v>
      </c>
      <c r="I153" s="52" t="s">
        <v>316</v>
      </c>
      <c r="J153" s="51" t="s">
        <v>19</v>
      </c>
    </row>
    <row r="154" spans="1:21" ht="80.5" x14ac:dyDescent="0.25">
      <c r="A154" s="51"/>
      <c r="B154" s="52"/>
      <c r="C154" s="52" t="s">
        <v>319</v>
      </c>
      <c r="D154" s="52" t="s">
        <v>258</v>
      </c>
      <c r="E154" s="91">
        <v>3.2000000000000001E-2</v>
      </c>
      <c r="F154" s="91">
        <v>2.4E-2</v>
      </c>
      <c r="G154" s="91">
        <v>8.0000000000000002E-3</v>
      </c>
      <c r="H154" s="51" t="s">
        <v>312</v>
      </c>
      <c r="I154" s="52" t="s">
        <v>320</v>
      </c>
      <c r="J154" s="51" t="s">
        <v>19</v>
      </c>
    </row>
    <row r="155" spans="1:21" ht="23" x14ac:dyDescent="0.25">
      <c r="A155" s="51"/>
      <c r="B155" s="52" t="s">
        <v>287</v>
      </c>
      <c r="C155" s="52" t="s">
        <v>288</v>
      </c>
      <c r="D155" s="52" t="s">
        <v>258</v>
      </c>
      <c r="E155" s="91">
        <v>3.2000000000000001E-2</v>
      </c>
      <c r="F155" s="91">
        <v>2.5999999999999999E-2</v>
      </c>
      <c r="G155" s="91">
        <v>6.0000000000000001E-3</v>
      </c>
      <c r="H155" s="51" t="s">
        <v>321</v>
      </c>
      <c r="I155" s="52" t="s">
        <v>322</v>
      </c>
      <c r="J155" s="51" t="s">
        <v>19</v>
      </c>
    </row>
    <row r="156" spans="1:21" ht="23" x14ac:dyDescent="0.25">
      <c r="A156" s="51"/>
      <c r="B156" s="52"/>
      <c r="C156" s="52" t="s">
        <v>291</v>
      </c>
      <c r="D156" s="52" t="s">
        <v>258</v>
      </c>
      <c r="E156" s="91">
        <v>1.2E-2</v>
      </c>
      <c r="F156" s="91">
        <v>8.9999999999999993E-3</v>
      </c>
      <c r="G156" s="91">
        <v>2E-3</v>
      </c>
      <c r="H156" s="51" t="s">
        <v>321</v>
      </c>
      <c r="I156" s="52" t="s">
        <v>323</v>
      </c>
      <c r="J156" s="51" t="s">
        <v>19</v>
      </c>
    </row>
    <row r="157" spans="1:21" ht="23" x14ac:dyDescent="0.25">
      <c r="A157" s="51"/>
      <c r="B157" s="52"/>
      <c r="C157" s="52" t="s">
        <v>324</v>
      </c>
      <c r="D157" s="52" t="s">
        <v>258</v>
      </c>
      <c r="E157" s="91">
        <v>1.2E-2</v>
      </c>
      <c r="F157" s="91">
        <v>8.9999999999999993E-3</v>
      </c>
      <c r="G157" s="91">
        <v>2E-3</v>
      </c>
      <c r="H157" s="51" t="s">
        <v>321</v>
      </c>
      <c r="I157" s="52" t="s">
        <v>294</v>
      </c>
      <c r="J157" s="51" t="s">
        <v>19</v>
      </c>
    </row>
    <row r="158" spans="1:21" ht="22.5" customHeight="1" x14ac:dyDescent="0.25">
      <c r="A158" s="181" t="s">
        <v>325</v>
      </c>
      <c r="B158" s="181"/>
      <c r="C158" s="181"/>
      <c r="D158" s="181"/>
      <c r="E158" s="181"/>
      <c r="F158" s="181"/>
      <c r="G158" s="181"/>
      <c r="H158" s="181"/>
      <c r="I158" s="181"/>
      <c r="J158" s="181"/>
    </row>
    <row r="159" spans="1:21" ht="80.5" x14ac:dyDescent="0.25">
      <c r="A159" s="53"/>
      <c r="B159" s="51" t="s">
        <v>333</v>
      </c>
      <c r="C159" s="51"/>
      <c r="D159" s="51" t="s">
        <v>40</v>
      </c>
      <c r="E159" s="51">
        <v>1760</v>
      </c>
      <c r="F159" s="51"/>
      <c r="G159" s="51"/>
      <c r="H159" s="52" t="s">
        <v>327</v>
      </c>
      <c r="I159" s="52" t="s">
        <v>344</v>
      </c>
      <c r="J159" s="51" t="s">
        <v>19</v>
      </c>
    </row>
    <row r="160" spans="1:21" ht="80.5" x14ac:dyDescent="0.25">
      <c r="A160" s="53"/>
      <c r="B160" s="51" t="s">
        <v>337</v>
      </c>
      <c r="C160" s="51"/>
      <c r="D160" s="51" t="s">
        <v>40</v>
      </c>
      <c r="E160" s="51">
        <v>1300</v>
      </c>
      <c r="F160" s="51"/>
      <c r="G160" s="51"/>
      <c r="H160" s="52" t="s">
        <v>327</v>
      </c>
      <c r="I160" s="52" t="s">
        <v>344</v>
      </c>
      <c r="J160" s="51" t="s">
        <v>19</v>
      </c>
    </row>
    <row r="161" spans="1:10" ht="80.5" x14ac:dyDescent="0.25">
      <c r="A161" s="53"/>
      <c r="B161" s="51" t="s">
        <v>336</v>
      </c>
      <c r="C161" s="51"/>
      <c r="D161" s="51" t="s">
        <v>40</v>
      </c>
      <c r="E161" s="51">
        <v>3170</v>
      </c>
      <c r="F161" s="51"/>
      <c r="G161" s="51"/>
      <c r="H161" s="52" t="s">
        <v>327</v>
      </c>
      <c r="I161" s="52" t="s">
        <v>344</v>
      </c>
      <c r="J161" s="51" t="s">
        <v>19</v>
      </c>
    </row>
    <row r="162" spans="1:10" ht="80.5" x14ac:dyDescent="0.25">
      <c r="A162" s="53"/>
      <c r="B162" s="51" t="s">
        <v>338</v>
      </c>
      <c r="C162" s="51"/>
      <c r="D162" s="51" t="s">
        <v>40</v>
      </c>
      <c r="E162" s="51">
        <v>4800</v>
      </c>
      <c r="F162" s="51"/>
      <c r="G162" s="51"/>
      <c r="H162" s="52" t="s">
        <v>327</v>
      </c>
      <c r="I162" s="52" t="s">
        <v>344</v>
      </c>
      <c r="J162" s="51" t="s">
        <v>19</v>
      </c>
    </row>
    <row r="163" spans="1:10" ht="80.5" x14ac:dyDescent="0.25">
      <c r="A163" s="53"/>
      <c r="B163" s="51" t="s">
        <v>335</v>
      </c>
      <c r="C163" s="51"/>
      <c r="D163" s="51" t="s">
        <v>40</v>
      </c>
      <c r="E163" s="51">
        <v>677</v>
      </c>
      <c r="F163" s="51"/>
      <c r="G163" s="51"/>
      <c r="H163" s="52" t="s">
        <v>327</v>
      </c>
      <c r="I163" s="52" t="s">
        <v>344</v>
      </c>
      <c r="J163" s="51" t="s">
        <v>19</v>
      </c>
    </row>
    <row r="164" spans="1:10" ht="80.5" x14ac:dyDescent="0.25">
      <c r="A164" s="53"/>
      <c r="B164" s="51" t="s">
        <v>342</v>
      </c>
      <c r="C164" s="52" t="s">
        <v>343</v>
      </c>
      <c r="D164" s="51" t="s">
        <v>40</v>
      </c>
      <c r="E164" s="51">
        <v>3943</v>
      </c>
      <c r="F164" s="51"/>
      <c r="G164" s="51"/>
      <c r="H164" s="52" t="s">
        <v>327</v>
      </c>
      <c r="I164" s="52" t="s">
        <v>344</v>
      </c>
      <c r="J164" s="51" t="s">
        <v>19</v>
      </c>
    </row>
    <row r="165" spans="1:10" ht="80.5" x14ac:dyDescent="0.25">
      <c r="A165" s="53"/>
      <c r="B165" s="51" t="s">
        <v>369</v>
      </c>
      <c r="C165" s="52" t="s">
        <v>370</v>
      </c>
      <c r="D165" s="51" t="s">
        <v>40</v>
      </c>
      <c r="E165" s="51">
        <v>3985</v>
      </c>
      <c r="F165" s="51"/>
      <c r="G165" s="51"/>
      <c r="H165" s="52" t="s">
        <v>327</v>
      </c>
      <c r="I165" s="52" t="s">
        <v>344</v>
      </c>
      <c r="J165" s="51" t="s">
        <v>19</v>
      </c>
    </row>
    <row r="166" spans="1:10" ht="80.5" x14ac:dyDescent="0.25">
      <c r="A166" s="53"/>
      <c r="B166" s="51" t="s">
        <v>347</v>
      </c>
      <c r="C166" s="52" t="s">
        <v>348</v>
      </c>
      <c r="D166" s="51" t="s">
        <v>40</v>
      </c>
      <c r="E166" s="51">
        <v>1624</v>
      </c>
      <c r="F166" s="51"/>
      <c r="G166" s="51"/>
      <c r="H166" s="52" t="s">
        <v>327</v>
      </c>
      <c r="I166" s="52" t="s">
        <v>344</v>
      </c>
      <c r="J166" s="51" t="s">
        <v>19</v>
      </c>
    </row>
    <row r="167" spans="1:10" ht="80.5" x14ac:dyDescent="0.25">
      <c r="A167" s="53"/>
      <c r="B167" s="79" t="s">
        <v>349</v>
      </c>
      <c r="C167" s="79" t="s">
        <v>350</v>
      </c>
      <c r="D167" s="79" t="s">
        <v>40</v>
      </c>
      <c r="E167" s="79">
        <v>1674</v>
      </c>
      <c r="F167" s="79"/>
      <c r="G167" s="79"/>
      <c r="H167" s="79" t="s">
        <v>327</v>
      </c>
      <c r="I167" s="84" t="s">
        <v>344</v>
      </c>
      <c r="J167" s="79" t="s">
        <v>79</v>
      </c>
    </row>
    <row r="168" spans="1:10" ht="80.5" x14ac:dyDescent="0.25">
      <c r="A168" s="53"/>
      <c r="B168" s="51" t="s">
        <v>351</v>
      </c>
      <c r="C168" s="52" t="s">
        <v>352</v>
      </c>
      <c r="D168" s="51" t="s">
        <v>40</v>
      </c>
      <c r="E168" s="51">
        <v>1924</v>
      </c>
      <c r="F168" s="51"/>
      <c r="G168" s="51"/>
      <c r="H168" s="52" t="s">
        <v>327</v>
      </c>
      <c r="I168" s="52" t="s">
        <v>344</v>
      </c>
      <c r="J168" s="51" t="s">
        <v>19</v>
      </c>
    </row>
    <row r="169" spans="1:10" ht="80.5" x14ac:dyDescent="0.25">
      <c r="A169" s="53"/>
      <c r="B169" s="51" t="s">
        <v>353</v>
      </c>
      <c r="C169" s="52" t="s">
        <v>354</v>
      </c>
      <c r="D169" s="51" t="s">
        <v>40</v>
      </c>
      <c r="E169" s="51">
        <v>2127</v>
      </c>
      <c r="F169" s="51"/>
      <c r="G169" s="51"/>
      <c r="H169" s="52" t="s">
        <v>327</v>
      </c>
      <c r="I169" s="52" t="s">
        <v>344</v>
      </c>
      <c r="J169" s="51" t="s">
        <v>19</v>
      </c>
    </row>
    <row r="170" spans="1:10" ht="80.5" x14ac:dyDescent="0.25">
      <c r="A170" s="53"/>
      <c r="B170" s="51" t="s">
        <v>355</v>
      </c>
      <c r="C170" s="52" t="s">
        <v>356</v>
      </c>
      <c r="D170" s="51" t="s">
        <v>40</v>
      </c>
      <c r="E170" s="51">
        <v>2473</v>
      </c>
      <c r="F170" s="51"/>
      <c r="G170" s="51"/>
      <c r="H170" s="52" t="s">
        <v>327</v>
      </c>
      <c r="I170" s="52" t="s">
        <v>344</v>
      </c>
      <c r="J170" s="51" t="s">
        <v>19</v>
      </c>
    </row>
    <row r="171" spans="1:10" ht="80.5" x14ac:dyDescent="0.25">
      <c r="A171" s="53"/>
      <c r="B171" s="51" t="s">
        <v>330</v>
      </c>
      <c r="C171" s="52"/>
      <c r="D171" s="51" t="s">
        <v>40</v>
      </c>
      <c r="E171" s="51">
        <v>1</v>
      </c>
      <c r="F171" s="51"/>
      <c r="G171" s="51"/>
      <c r="H171" s="52" t="s">
        <v>327</v>
      </c>
      <c r="I171" s="52" t="s">
        <v>344</v>
      </c>
      <c r="J171" s="51" t="s">
        <v>19</v>
      </c>
    </row>
    <row r="172" spans="1:10" ht="80.5" x14ac:dyDescent="0.25">
      <c r="A172" s="53"/>
      <c r="B172" s="51" t="s">
        <v>332</v>
      </c>
      <c r="C172" s="52"/>
      <c r="D172" s="51" t="s">
        <v>40</v>
      </c>
      <c r="E172" s="51">
        <v>1</v>
      </c>
      <c r="F172" s="51"/>
      <c r="G172" s="51"/>
      <c r="H172" s="52" t="s">
        <v>327</v>
      </c>
      <c r="I172" s="52" t="s">
        <v>344</v>
      </c>
      <c r="J172" s="51" t="s">
        <v>19</v>
      </c>
    </row>
    <row r="173" spans="1:10" ht="80.5" x14ac:dyDescent="0.25">
      <c r="A173" s="53"/>
      <c r="B173" s="52" t="s">
        <v>528</v>
      </c>
      <c r="C173" s="52"/>
      <c r="D173" s="51" t="s">
        <v>40</v>
      </c>
      <c r="E173" s="51">
        <v>1</v>
      </c>
      <c r="F173" s="51"/>
      <c r="G173" s="51"/>
      <c r="H173" s="52" t="s">
        <v>327</v>
      </c>
      <c r="I173" s="52" t="s">
        <v>344</v>
      </c>
      <c r="J173" s="51" t="s">
        <v>19</v>
      </c>
    </row>
    <row r="174" spans="1:10" s="28" customFormat="1" ht="103.5" x14ac:dyDescent="0.25">
      <c r="A174" s="53"/>
      <c r="B174" s="84" t="s">
        <v>357</v>
      </c>
      <c r="C174" s="84" t="s">
        <v>358</v>
      </c>
      <c r="D174" s="84" t="s">
        <v>40</v>
      </c>
      <c r="E174" s="84">
        <v>2059</v>
      </c>
      <c r="F174" s="84"/>
      <c r="G174" s="84"/>
      <c r="H174" s="84" t="s">
        <v>327</v>
      </c>
      <c r="I174" s="84" t="s">
        <v>344</v>
      </c>
      <c r="J174" s="84" t="s">
        <v>79</v>
      </c>
    </row>
    <row r="175" spans="1:10" ht="131.25" customHeight="1" x14ac:dyDescent="0.25">
      <c r="A175" s="53"/>
      <c r="B175" s="51" t="s">
        <v>359</v>
      </c>
      <c r="C175" s="52" t="s">
        <v>360</v>
      </c>
      <c r="D175" s="51" t="s">
        <v>40</v>
      </c>
      <c r="E175" s="51">
        <v>1273</v>
      </c>
      <c r="F175" s="51"/>
      <c r="G175" s="51"/>
      <c r="H175" s="52" t="s">
        <v>327</v>
      </c>
      <c r="I175" s="52" t="s">
        <v>344</v>
      </c>
      <c r="J175" s="51" t="s">
        <v>19</v>
      </c>
    </row>
    <row r="176" spans="1:10" ht="117" customHeight="1" x14ac:dyDescent="0.25">
      <c r="A176" s="53"/>
      <c r="B176" s="51" t="s">
        <v>361</v>
      </c>
      <c r="C176" s="52" t="s">
        <v>362</v>
      </c>
      <c r="D176" s="51" t="s">
        <v>40</v>
      </c>
      <c r="E176" s="51">
        <v>1282</v>
      </c>
      <c r="F176" s="51"/>
      <c r="G176" s="51"/>
      <c r="H176" s="52" t="s">
        <v>327</v>
      </c>
      <c r="I176" s="52" t="s">
        <v>344</v>
      </c>
      <c r="J176" s="51" t="s">
        <v>19</v>
      </c>
    </row>
    <row r="177" spans="1:10" ht="80.5" x14ac:dyDescent="0.25">
      <c r="A177" s="53"/>
      <c r="B177" s="51" t="s">
        <v>363</v>
      </c>
      <c r="C177" s="52" t="s">
        <v>364</v>
      </c>
      <c r="D177" s="51" t="s">
        <v>40</v>
      </c>
      <c r="E177" s="51">
        <v>547</v>
      </c>
      <c r="F177" s="51"/>
      <c r="G177" s="51"/>
      <c r="H177" s="52" t="s">
        <v>327</v>
      </c>
      <c r="I177" s="52" t="s">
        <v>344</v>
      </c>
      <c r="J177" s="51" t="s">
        <v>19</v>
      </c>
    </row>
    <row r="178" spans="1:10" s="28" customFormat="1" ht="80.5" x14ac:dyDescent="0.25">
      <c r="A178" s="53"/>
      <c r="B178" s="84" t="s">
        <v>365</v>
      </c>
      <c r="C178" s="84" t="s">
        <v>366</v>
      </c>
      <c r="D178" s="84" t="s">
        <v>40</v>
      </c>
      <c r="E178" s="84">
        <v>1945</v>
      </c>
      <c r="F178" s="84"/>
      <c r="G178" s="84"/>
      <c r="H178" s="84" t="s">
        <v>327</v>
      </c>
      <c r="I178" s="84" t="s">
        <v>344</v>
      </c>
      <c r="J178" s="84" t="s">
        <v>79</v>
      </c>
    </row>
    <row r="179" spans="1:10" ht="80.5" x14ac:dyDescent="0.25">
      <c r="A179" s="53"/>
      <c r="B179" s="51" t="s">
        <v>367</v>
      </c>
      <c r="C179" s="52" t="s">
        <v>368</v>
      </c>
      <c r="D179" s="51" t="s">
        <v>40</v>
      </c>
      <c r="E179" s="51">
        <v>676</v>
      </c>
      <c r="F179" s="51"/>
      <c r="G179" s="51"/>
      <c r="H179" s="52" t="s">
        <v>327</v>
      </c>
      <c r="I179" s="52" t="s">
        <v>344</v>
      </c>
      <c r="J179" s="51" t="s">
        <v>19</v>
      </c>
    </row>
    <row r="180" spans="1:10" ht="80.5" x14ac:dyDescent="0.25">
      <c r="A180" s="53"/>
      <c r="B180" s="51" t="s">
        <v>371</v>
      </c>
      <c r="C180" s="52" t="s">
        <v>372</v>
      </c>
      <c r="D180" s="51" t="s">
        <v>40</v>
      </c>
      <c r="E180" s="51">
        <v>573</v>
      </c>
      <c r="F180" s="51"/>
      <c r="G180" s="51"/>
      <c r="H180" s="52" t="s">
        <v>327</v>
      </c>
      <c r="I180" s="52" t="s">
        <v>344</v>
      </c>
      <c r="J180" s="51" t="s">
        <v>19</v>
      </c>
    </row>
    <row r="181" spans="1:10" ht="80.5" x14ac:dyDescent="0.25">
      <c r="A181" s="53"/>
      <c r="B181" s="52" t="s">
        <v>340</v>
      </c>
      <c r="C181" s="52" t="s">
        <v>341</v>
      </c>
      <c r="D181" s="52" t="s">
        <v>40</v>
      </c>
      <c r="E181" s="52">
        <v>3</v>
      </c>
      <c r="F181" s="52"/>
      <c r="G181" s="52"/>
      <c r="H181" s="52" t="s">
        <v>327</v>
      </c>
      <c r="I181" s="52" t="s">
        <v>344</v>
      </c>
      <c r="J181" s="51" t="s">
        <v>79</v>
      </c>
    </row>
    <row r="182" spans="1:10" ht="80.5" x14ac:dyDescent="0.25">
      <c r="A182" s="53"/>
      <c r="B182" s="51" t="s">
        <v>373</v>
      </c>
      <c r="C182" s="51" t="s">
        <v>374</v>
      </c>
      <c r="D182" s="51" t="s">
        <v>40</v>
      </c>
      <c r="E182" s="51">
        <v>3</v>
      </c>
      <c r="F182" s="51"/>
      <c r="G182" s="51"/>
      <c r="H182" s="52" t="s">
        <v>327</v>
      </c>
      <c r="I182" s="52" t="s">
        <v>344</v>
      </c>
      <c r="J182" s="51" t="s">
        <v>19</v>
      </c>
    </row>
    <row r="183" spans="1:10" ht="80.5" x14ac:dyDescent="0.25">
      <c r="A183" s="53"/>
      <c r="B183" s="51" t="s">
        <v>375</v>
      </c>
      <c r="C183" s="51" t="s">
        <v>376</v>
      </c>
      <c r="D183" s="51" t="s">
        <v>40</v>
      </c>
      <c r="E183" s="51">
        <v>3</v>
      </c>
      <c r="F183" s="51"/>
      <c r="G183" s="51"/>
      <c r="H183" s="52" t="s">
        <v>327</v>
      </c>
      <c r="I183" s="52" t="s">
        <v>344</v>
      </c>
      <c r="J183" s="51" t="s">
        <v>19</v>
      </c>
    </row>
    <row r="184" spans="1:10" ht="80.5" x14ac:dyDescent="0.25">
      <c r="A184" s="53"/>
      <c r="B184" s="84" t="s">
        <v>377</v>
      </c>
      <c r="C184" s="84" t="s">
        <v>378</v>
      </c>
      <c r="D184" s="84" t="s">
        <v>40</v>
      </c>
      <c r="E184" s="84">
        <v>5</v>
      </c>
      <c r="F184" s="84"/>
      <c r="G184" s="84"/>
      <c r="H184" s="84" t="s">
        <v>327</v>
      </c>
      <c r="I184" s="84" t="s">
        <v>344</v>
      </c>
      <c r="J184" s="79" t="s">
        <v>79</v>
      </c>
    </row>
    <row r="185" spans="1:10" ht="80.5" x14ac:dyDescent="0.25">
      <c r="A185" s="53"/>
      <c r="B185" s="84" t="s">
        <v>379</v>
      </c>
      <c r="C185" s="84" t="s">
        <v>380</v>
      </c>
      <c r="D185" s="84" t="s">
        <v>40</v>
      </c>
      <c r="E185" s="84">
        <v>5</v>
      </c>
      <c r="F185" s="84"/>
      <c r="G185" s="84"/>
      <c r="H185" s="84" t="s">
        <v>327</v>
      </c>
      <c r="I185" s="84" t="s">
        <v>344</v>
      </c>
      <c r="J185" s="79" t="s">
        <v>79</v>
      </c>
    </row>
    <row r="186" spans="1:10" ht="80.5" x14ac:dyDescent="0.25">
      <c r="A186" s="53"/>
      <c r="B186" s="51" t="s">
        <v>384</v>
      </c>
      <c r="C186" s="51" t="s">
        <v>385</v>
      </c>
      <c r="D186" s="51" t="s">
        <v>40</v>
      </c>
      <c r="E186" s="51">
        <v>28</v>
      </c>
      <c r="F186" s="24"/>
      <c r="G186" s="24"/>
      <c r="H186" s="52" t="s">
        <v>327</v>
      </c>
      <c r="I186" s="52" t="s">
        <v>529</v>
      </c>
      <c r="J186" s="51" t="s">
        <v>19</v>
      </c>
    </row>
    <row r="187" spans="1:10" ht="80.5" x14ac:dyDescent="0.25">
      <c r="A187" s="53"/>
      <c r="B187" s="51" t="s">
        <v>387</v>
      </c>
      <c r="C187" s="51" t="s">
        <v>388</v>
      </c>
      <c r="D187" s="51" t="s">
        <v>40</v>
      </c>
      <c r="E187" s="51">
        <v>265</v>
      </c>
      <c r="F187" s="51"/>
      <c r="G187" s="51"/>
      <c r="H187" s="52" t="s">
        <v>327</v>
      </c>
      <c r="I187" s="52" t="s">
        <v>529</v>
      </c>
      <c r="J187" s="51" t="s">
        <v>19</v>
      </c>
    </row>
    <row r="188" spans="1:10" x14ac:dyDescent="0.25">
      <c r="A188" s="78"/>
      <c r="B188"/>
      <c r="C188"/>
      <c r="D188"/>
      <c r="E188"/>
      <c r="F188"/>
      <c r="G188"/>
      <c r="H188" s="1"/>
      <c r="I188" s="1"/>
      <c r="J188"/>
    </row>
    <row r="189" spans="1:10" customFormat="1" x14ac:dyDescent="0.25">
      <c r="A189" t="s">
        <v>391</v>
      </c>
      <c r="B189" s="1"/>
      <c r="C189" s="1"/>
      <c r="D189" s="1"/>
      <c r="H189" s="1"/>
      <c r="I189" s="1"/>
    </row>
    <row r="190" spans="1:10" s="29" customFormat="1" ht="349.5" customHeight="1" x14ac:dyDescent="0.25">
      <c r="A190" s="198" t="s">
        <v>530</v>
      </c>
      <c r="B190" s="199"/>
      <c r="C190" s="199"/>
      <c r="D190" s="199"/>
      <c r="E190" s="199"/>
      <c r="F190" s="199"/>
      <c r="G190" s="199"/>
      <c r="H190" s="199"/>
      <c r="I190" s="199"/>
      <c r="J190" s="200"/>
    </row>
    <row r="191" spans="1:10" ht="124.5" customHeight="1" x14ac:dyDescent="0.25">
      <c r="A191" s="192" t="s">
        <v>531</v>
      </c>
      <c r="B191" s="193"/>
      <c r="C191" s="193"/>
      <c r="D191" s="193"/>
      <c r="E191" s="193"/>
      <c r="F191" s="193"/>
      <c r="G191" s="193"/>
      <c r="H191" s="193"/>
      <c r="I191" s="193"/>
      <c r="J191" s="194"/>
    </row>
  </sheetData>
  <mergeCells count="62">
    <mergeCell ref="B35:C35"/>
    <mergeCell ref="A3:J3"/>
    <mergeCell ref="A4:J4"/>
    <mergeCell ref="A5:J5"/>
    <mergeCell ref="A27:J27"/>
    <mergeCell ref="B28:C28"/>
    <mergeCell ref="B29:C29"/>
    <mergeCell ref="B30:C30"/>
    <mergeCell ref="B31:C31"/>
    <mergeCell ref="B32:C32"/>
    <mergeCell ref="B33:C33"/>
    <mergeCell ref="B34:C34"/>
    <mergeCell ref="B47:C47"/>
    <mergeCell ref="B36:C36"/>
    <mergeCell ref="B37:C37"/>
    <mergeCell ref="B38:C38"/>
    <mergeCell ref="B39:C39"/>
    <mergeCell ref="B40:C40"/>
    <mergeCell ref="B41:C41"/>
    <mergeCell ref="B42:C42"/>
    <mergeCell ref="B43:C43"/>
    <mergeCell ref="B44:C44"/>
    <mergeCell ref="B45:C45"/>
    <mergeCell ref="B46:C46"/>
    <mergeCell ref="B60:C60"/>
    <mergeCell ref="B48:C48"/>
    <mergeCell ref="B49:C49"/>
    <mergeCell ref="B50:C50"/>
    <mergeCell ref="B51:C51"/>
    <mergeCell ref="B52:C52"/>
    <mergeCell ref="B53:C53"/>
    <mergeCell ref="B55:C55"/>
    <mergeCell ref="B56:C56"/>
    <mergeCell ref="B57:C57"/>
    <mergeCell ref="B58:C58"/>
    <mergeCell ref="B59:C59"/>
    <mergeCell ref="B54:C54"/>
    <mergeCell ref="B61:C61"/>
    <mergeCell ref="B62:C62"/>
    <mergeCell ref="B63:C63"/>
    <mergeCell ref="B64:C64"/>
    <mergeCell ref="B65:C65"/>
    <mergeCell ref="A66:J66"/>
    <mergeCell ref="A74:J74"/>
    <mergeCell ref="B75:C75"/>
    <mergeCell ref="B119:C119"/>
    <mergeCell ref="B76:C76"/>
    <mergeCell ref="B108:C108"/>
    <mergeCell ref="B110:C110"/>
    <mergeCell ref="B111:C111"/>
    <mergeCell ref="B112:C112"/>
    <mergeCell ref="B113:C113"/>
    <mergeCell ref="B114:C114"/>
    <mergeCell ref="B115:C115"/>
    <mergeCell ref="B116:C116"/>
    <mergeCell ref="B117:C117"/>
    <mergeCell ref="B118:C118"/>
    <mergeCell ref="B120:C120"/>
    <mergeCell ref="A125:J125"/>
    <mergeCell ref="A158:J158"/>
    <mergeCell ref="A190:J190"/>
    <mergeCell ref="A191:J191"/>
  </mergeCells>
  <pageMargins left="0.70866141732283472" right="0.70866141732283472" top="0.74803149606299213" bottom="0.74803149606299213" header="0.31496062992125984" footer="0.31496062992125984"/>
  <pageSetup paperSize="9" scale="53" fitToHeight="1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187"/>
  <sheetViews>
    <sheetView topLeftCell="A109" zoomScale="80" zoomScaleNormal="80" workbookViewId="0">
      <selection activeCell="I156" sqref="I156"/>
    </sheetView>
  </sheetViews>
  <sheetFormatPr defaultColWidth="9" defaultRowHeight="11.5" x14ac:dyDescent="0.25"/>
  <cols>
    <col min="1" max="1" width="21.6328125" style="35" customWidth="1"/>
    <col min="2" max="3" width="9" style="2"/>
    <col min="4" max="4" width="9.7265625" style="2" customWidth="1"/>
    <col min="5" max="7" width="9" style="2"/>
    <col min="8" max="8" width="9" style="28"/>
    <col min="9" max="9" width="66.08984375" style="28" customWidth="1"/>
    <col min="10" max="10" width="9" style="2"/>
    <col min="11" max="11" width="1.7265625" style="2" customWidth="1"/>
    <col min="12" max="16384" width="9" style="2"/>
  </cols>
  <sheetData>
    <row r="1" spans="1:20" customFormat="1" ht="15.75" customHeight="1" x14ac:dyDescent="0.25">
      <c r="A1" s="31"/>
      <c r="B1" s="4"/>
      <c r="C1" s="4"/>
      <c r="D1" s="4"/>
      <c r="E1" s="4"/>
      <c r="F1" s="4"/>
      <c r="G1" s="4"/>
      <c r="H1" s="74"/>
      <c r="I1" s="5"/>
      <c r="J1" s="4"/>
    </row>
    <row r="2" spans="1:20" customFormat="1" ht="46" x14ac:dyDescent="0.25">
      <c r="A2" s="3" t="s">
        <v>0</v>
      </c>
      <c r="B2" s="3"/>
      <c r="C2" s="3"/>
      <c r="D2" s="3" t="s">
        <v>1</v>
      </c>
      <c r="E2" s="3" t="s">
        <v>2</v>
      </c>
      <c r="F2" s="3" t="s">
        <v>3</v>
      </c>
      <c r="G2" s="3" t="s">
        <v>4</v>
      </c>
      <c r="H2" s="40" t="s">
        <v>5</v>
      </c>
      <c r="I2" s="3" t="s">
        <v>6</v>
      </c>
      <c r="J2" s="3" t="s">
        <v>7</v>
      </c>
    </row>
    <row r="3" spans="1:20" customFormat="1" ht="13.5" customHeight="1" x14ac:dyDescent="0.25">
      <c r="A3" s="201"/>
      <c r="B3" s="202"/>
      <c r="C3" s="202"/>
      <c r="D3" s="202"/>
      <c r="E3" s="202"/>
      <c r="F3" s="202"/>
      <c r="G3" s="202"/>
      <c r="H3" s="202"/>
      <c r="I3" s="202"/>
      <c r="J3" s="203"/>
    </row>
    <row r="4" spans="1:20" s="70" customFormat="1" ht="150" customHeight="1" x14ac:dyDescent="0.25">
      <c r="A4" s="182" t="s">
        <v>532</v>
      </c>
      <c r="B4" s="183"/>
      <c r="C4" s="183"/>
      <c r="D4" s="183"/>
      <c r="E4" s="183"/>
      <c r="F4" s="183"/>
      <c r="G4" s="183"/>
      <c r="H4" s="183"/>
      <c r="I4" s="183"/>
      <c r="J4" s="184"/>
    </row>
    <row r="5" spans="1:20" ht="22.5" customHeight="1" x14ac:dyDescent="0.25">
      <c r="A5" s="204" t="s">
        <v>9</v>
      </c>
      <c r="B5" s="205"/>
      <c r="C5" s="205"/>
      <c r="D5" s="205"/>
      <c r="E5" s="205"/>
      <c r="F5" s="205"/>
      <c r="G5" s="205"/>
      <c r="H5" s="205"/>
      <c r="I5" s="205"/>
      <c r="J5" s="206"/>
    </row>
    <row r="6" spans="1:20" ht="23" x14ac:dyDescent="0.25">
      <c r="A6" s="53"/>
      <c r="B6" s="91" t="s">
        <v>468</v>
      </c>
      <c r="C6" s="91"/>
      <c r="D6" s="91" t="s">
        <v>12</v>
      </c>
      <c r="E6" s="51">
        <v>2.7839999999999998</v>
      </c>
      <c r="F6" s="52">
        <v>2.141</v>
      </c>
      <c r="G6" s="91">
        <v>0.64300000000000002</v>
      </c>
      <c r="H6" s="91" t="s">
        <v>17</v>
      </c>
      <c r="I6" s="95" t="s">
        <v>469</v>
      </c>
      <c r="J6" s="51" t="s">
        <v>19</v>
      </c>
      <c r="M6"/>
      <c r="N6"/>
      <c r="O6"/>
      <c r="S6"/>
      <c r="T6"/>
    </row>
    <row r="7" spans="1:20" ht="23" x14ac:dyDescent="0.25">
      <c r="A7" s="53"/>
      <c r="B7" s="91" t="s">
        <v>470</v>
      </c>
      <c r="C7" s="91"/>
      <c r="D7" s="91" t="s">
        <v>12</v>
      </c>
      <c r="E7" s="51">
        <v>2.8839999999999999</v>
      </c>
      <c r="F7" s="52">
        <v>2.2330000000000001</v>
      </c>
      <c r="G7" s="91">
        <v>0.65100000000000002</v>
      </c>
      <c r="H7" s="91" t="s">
        <v>17</v>
      </c>
      <c r="I7" s="95" t="s">
        <v>18</v>
      </c>
      <c r="J7" s="51" t="s">
        <v>19</v>
      </c>
      <c r="M7"/>
      <c r="N7"/>
      <c r="O7"/>
      <c r="S7"/>
      <c r="T7"/>
    </row>
    <row r="8" spans="1:20" ht="11.25" customHeight="1" x14ac:dyDescent="0.25">
      <c r="A8" s="53"/>
      <c r="B8" s="91" t="s">
        <v>471</v>
      </c>
      <c r="C8" s="91"/>
      <c r="D8" s="91" t="s">
        <v>12</v>
      </c>
      <c r="E8" s="51">
        <v>3.032</v>
      </c>
      <c r="F8" s="52">
        <v>2.3769999999999998</v>
      </c>
      <c r="G8" s="91">
        <v>0.65500000000000003</v>
      </c>
      <c r="H8" s="91" t="s">
        <v>17</v>
      </c>
      <c r="I8" s="95" t="s">
        <v>472</v>
      </c>
      <c r="J8" s="51" t="s">
        <v>19</v>
      </c>
      <c r="M8"/>
      <c r="N8"/>
      <c r="O8"/>
      <c r="S8"/>
      <c r="T8"/>
    </row>
    <row r="9" spans="1:20" ht="102" customHeight="1" x14ac:dyDescent="0.25">
      <c r="A9" s="53"/>
      <c r="B9" s="91" t="s">
        <v>23</v>
      </c>
      <c r="C9" s="91"/>
      <c r="D9" s="91" t="s">
        <v>12</v>
      </c>
      <c r="E9" s="51">
        <v>0.55800000000000005</v>
      </c>
      <c r="F9" s="52">
        <v>1.4E-2</v>
      </c>
      <c r="G9" s="91">
        <v>0.54300000000000004</v>
      </c>
      <c r="H9" s="91" t="s">
        <v>17</v>
      </c>
      <c r="I9" s="95" t="s">
        <v>473</v>
      </c>
      <c r="J9" s="51" t="s">
        <v>19</v>
      </c>
      <c r="M9"/>
      <c r="N9"/>
      <c r="O9"/>
      <c r="S9"/>
      <c r="T9"/>
    </row>
    <row r="10" spans="1:20" ht="102" customHeight="1" x14ac:dyDescent="0.25">
      <c r="A10" s="53"/>
      <c r="B10" s="91" t="s">
        <v>25</v>
      </c>
      <c r="C10" s="91"/>
      <c r="D10" s="91"/>
      <c r="E10" s="51">
        <v>0.876</v>
      </c>
      <c r="F10" s="52">
        <v>0.36899999999999999</v>
      </c>
      <c r="G10" s="91">
        <v>0.50700000000000001</v>
      </c>
      <c r="H10" s="91"/>
      <c r="I10" s="95" t="s">
        <v>474</v>
      </c>
      <c r="J10" s="51"/>
      <c r="M10"/>
      <c r="N10"/>
      <c r="O10"/>
      <c r="S10"/>
      <c r="T10"/>
    </row>
    <row r="11" spans="1:20" ht="23" x14ac:dyDescent="0.25">
      <c r="A11" s="53"/>
      <c r="B11" s="91" t="s">
        <v>475</v>
      </c>
      <c r="C11" s="91"/>
      <c r="D11" s="91" t="s">
        <v>12</v>
      </c>
      <c r="E11" s="51">
        <v>3.262</v>
      </c>
      <c r="F11" s="52">
        <v>2.4740000000000002</v>
      </c>
      <c r="G11" s="91">
        <v>0.78800000000000003</v>
      </c>
      <c r="H11" s="91" t="s">
        <v>17</v>
      </c>
      <c r="I11" s="95" t="s">
        <v>476</v>
      </c>
      <c r="J11" s="51" t="s">
        <v>19</v>
      </c>
      <c r="M11"/>
      <c r="N11"/>
      <c r="O11"/>
      <c r="S11"/>
      <c r="T11"/>
    </row>
    <row r="12" spans="1:20" ht="23" x14ac:dyDescent="0.25">
      <c r="A12" s="53"/>
      <c r="B12" s="91" t="s">
        <v>477</v>
      </c>
      <c r="C12" s="91"/>
      <c r="D12" s="91" t="s">
        <v>12</v>
      </c>
      <c r="E12" s="51">
        <v>3.3090000000000002</v>
      </c>
      <c r="F12" s="52">
        <v>2.5139999999999998</v>
      </c>
      <c r="G12" s="91">
        <v>0.79600000000000004</v>
      </c>
      <c r="H12" s="91" t="s">
        <v>17</v>
      </c>
      <c r="I12" s="95" t="s">
        <v>18</v>
      </c>
      <c r="J12" s="51" t="s">
        <v>19</v>
      </c>
      <c r="M12"/>
      <c r="N12"/>
      <c r="O12"/>
      <c r="S12"/>
      <c r="T12"/>
    </row>
    <row r="13" spans="1:20" x14ac:dyDescent="0.25">
      <c r="A13" s="53"/>
      <c r="B13" s="91" t="s">
        <v>478</v>
      </c>
      <c r="C13" s="91"/>
      <c r="D13" s="91" t="s">
        <v>12</v>
      </c>
      <c r="E13" s="51">
        <v>3.4729999999999999</v>
      </c>
      <c r="F13" s="52">
        <v>2.657</v>
      </c>
      <c r="G13" s="91">
        <v>0.81599999999999995</v>
      </c>
      <c r="H13" s="91" t="s">
        <v>17</v>
      </c>
      <c r="I13" s="95" t="s">
        <v>479</v>
      </c>
      <c r="J13" s="51" t="s">
        <v>19</v>
      </c>
      <c r="M13"/>
      <c r="N13"/>
      <c r="O13"/>
      <c r="S13"/>
      <c r="T13"/>
    </row>
    <row r="14" spans="1:20" ht="126.5" x14ac:dyDescent="0.25">
      <c r="A14" s="53"/>
      <c r="B14" s="91" t="s">
        <v>32</v>
      </c>
      <c r="C14" s="91"/>
      <c r="D14" s="91" t="s">
        <v>12</v>
      </c>
      <c r="E14" s="51">
        <v>0.314</v>
      </c>
      <c r="F14" s="52">
        <v>3.7999999999999999E-2</v>
      </c>
      <c r="G14" s="91">
        <v>0.27600000000000002</v>
      </c>
      <c r="H14" s="91" t="s">
        <v>17</v>
      </c>
      <c r="I14" s="95" t="s">
        <v>480</v>
      </c>
      <c r="J14" s="51" t="s">
        <v>309</v>
      </c>
      <c r="M14"/>
      <c r="N14"/>
      <c r="O14"/>
      <c r="S14"/>
      <c r="T14"/>
    </row>
    <row r="15" spans="1:20" ht="69" x14ac:dyDescent="0.25">
      <c r="A15" s="53"/>
      <c r="B15" s="91" t="s">
        <v>34</v>
      </c>
      <c r="C15" s="91"/>
      <c r="D15" s="91" t="s">
        <v>12</v>
      </c>
      <c r="E15" s="51">
        <v>0.44900000000000001</v>
      </c>
      <c r="F15" s="52">
        <v>3.5000000000000003E-2</v>
      </c>
      <c r="G15" s="91">
        <v>0.41399999999999998</v>
      </c>
      <c r="H15" s="91" t="s">
        <v>17</v>
      </c>
      <c r="I15" s="95" t="s">
        <v>481</v>
      </c>
      <c r="J15" s="51" t="s">
        <v>19</v>
      </c>
      <c r="M15"/>
      <c r="N15"/>
      <c r="O15"/>
      <c r="S15"/>
      <c r="T15"/>
    </row>
    <row r="16" spans="1:20" ht="23" x14ac:dyDescent="0.25">
      <c r="A16" s="53"/>
      <c r="B16" s="91" t="s">
        <v>36</v>
      </c>
      <c r="C16" s="91"/>
      <c r="D16" s="91" t="s">
        <v>12</v>
      </c>
      <c r="E16" s="51">
        <v>3.274</v>
      </c>
      <c r="F16" s="52">
        <v>2.4710000000000001</v>
      </c>
      <c r="G16" s="91">
        <v>0.80300000000000005</v>
      </c>
      <c r="H16" s="91" t="s">
        <v>17</v>
      </c>
      <c r="I16" s="95" t="s">
        <v>482</v>
      </c>
      <c r="J16" s="51" t="s">
        <v>19</v>
      </c>
      <c r="M16"/>
      <c r="N16"/>
      <c r="O16"/>
      <c r="S16"/>
      <c r="T16"/>
    </row>
    <row r="17" spans="1:20" ht="11.25" customHeight="1" x14ac:dyDescent="0.25">
      <c r="A17" s="53"/>
      <c r="B17" s="91" t="s">
        <v>483</v>
      </c>
      <c r="C17" s="91"/>
      <c r="D17" s="91" t="s">
        <v>40</v>
      </c>
      <c r="E17" s="51">
        <v>2.633</v>
      </c>
      <c r="F17" s="52">
        <v>2.2839999999999998</v>
      </c>
      <c r="G17" s="91">
        <v>0.35</v>
      </c>
      <c r="H17" s="91" t="s">
        <v>17</v>
      </c>
      <c r="I17" s="95"/>
      <c r="J17" s="51" t="s">
        <v>19</v>
      </c>
      <c r="M17"/>
      <c r="N17"/>
      <c r="O17"/>
      <c r="S17"/>
      <c r="T17"/>
    </row>
    <row r="18" spans="1:20" ht="69" x14ac:dyDescent="0.25">
      <c r="A18" s="53"/>
      <c r="B18" s="91" t="s">
        <v>484</v>
      </c>
      <c r="C18" s="91"/>
      <c r="D18" s="91" t="s">
        <v>40</v>
      </c>
      <c r="E18" s="51">
        <v>1.0489999999999999</v>
      </c>
      <c r="F18" s="52">
        <v>0.13700000000000001</v>
      </c>
      <c r="G18" s="91">
        <v>0.91200000000000003</v>
      </c>
      <c r="H18" s="91" t="s">
        <v>17</v>
      </c>
      <c r="I18" s="95" t="s">
        <v>485</v>
      </c>
      <c r="J18" s="51" t="s">
        <v>19</v>
      </c>
      <c r="M18"/>
      <c r="N18"/>
      <c r="O18"/>
      <c r="S18"/>
      <c r="T18"/>
    </row>
    <row r="19" spans="1:20" ht="57.5" x14ac:dyDescent="0.25">
      <c r="A19" s="53"/>
      <c r="B19" s="91" t="s">
        <v>46</v>
      </c>
      <c r="C19" s="91"/>
      <c r="D19" s="91" t="s">
        <v>40</v>
      </c>
      <c r="E19" s="51">
        <v>3.6509999999999998</v>
      </c>
      <c r="F19" s="52">
        <v>2.9449999999999998</v>
      </c>
      <c r="G19" s="91">
        <v>0.70599999999999996</v>
      </c>
      <c r="H19" s="91" t="s">
        <v>17</v>
      </c>
      <c r="I19" s="95" t="s">
        <v>486</v>
      </c>
      <c r="J19" s="51" t="s">
        <v>19</v>
      </c>
      <c r="M19"/>
      <c r="N19"/>
      <c r="O19"/>
      <c r="S19"/>
      <c r="T19"/>
    </row>
    <row r="20" spans="1:20" ht="115" x14ac:dyDescent="0.25">
      <c r="A20" s="53"/>
      <c r="B20" s="91" t="s">
        <v>487</v>
      </c>
      <c r="C20" s="91"/>
      <c r="D20" s="91" t="s">
        <v>40</v>
      </c>
      <c r="E20" s="51">
        <v>1.431</v>
      </c>
      <c r="F20" s="52">
        <v>0.17599999999999999</v>
      </c>
      <c r="G20" s="91">
        <v>1.254</v>
      </c>
      <c r="H20" s="91" t="s">
        <v>17</v>
      </c>
      <c r="I20" s="95" t="s">
        <v>488</v>
      </c>
      <c r="J20" s="51" t="s">
        <v>19</v>
      </c>
      <c r="M20"/>
      <c r="N20"/>
      <c r="O20"/>
      <c r="S20"/>
      <c r="T20"/>
    </row>
    <row r="21" spans="1:20" x14ac:dyDescent="0.25">
      <c r="A21" s="53"/>
      <c r="B21" s="91" t="s">
        <v>49</v>
      </c>
      <c r="C21" s="91"/>
      <c r="D21" s="91" t="s">
        <v>12</v>
      </c>
      <c r="E21" s="51">
        <v>1.798</v>
      </c>
      <c r="F21" s="52">
        <v>1.631</v>
      </c>
      <c r="G21" s="91">
        <v>0.16700000000000001</v>
      </c>
      <c r="H21" s="91" t="s">
        <v>17</v>
      </c>
      <c r="I21" s="95"/>
      <c r="J21" s="51" t="s">
        <v>19</v>
      </c>
      <c r="M21"/>
      <c r="N21"/>
      <c r="O21"/>
      <c r="S21"/>
      <c r="T21"/>
    </row>
    <row r="22" spans="1:20" ht="80.5" x14ac:dyDescent="0.25">
      <c r="A22" s="53"/>
      <c r="B22" s="91" t="s">
        <v>190</v>
      </c>
      <c r="C22" s="91"/>
      <c r="D22" s="91" t="s">
        <v>40</v>
      </c>
      <c r="E22" s="51">
        <v>12.516</v>
      </c>
      <c r="F22" s="52">
        <v>0</v>
      </c>
      <c r="G22" s="91">
        <v>12.516</v>
      </c>
      <c r="H22" s="91" t="s">
        <v>17</v>
      </c>
      <c r="I22" s="95" t="s">
        <v>489</v>
      </c>
      <c r="J22" s="51" t="s">
        <v>19</v>
      </c>
      <c r="M22"/>
      <c r="N22"/>
      <c r="O22"/>
      <c r="S22"/>
      <c r="T22"/>
    </row>
    <row r="23" spans="1:20" ht="80.5" x14ac:dyDescent="0.25">
      <c r="A23" s="53"/>
      <c r="B23" s="91" t="s">
        <v>53</v>
      </c>
      <c r="C23" s="91"/>
      <c r="D23" s="91" t="s">
        <v>40</v>
      </c>
      <c r="E23" s="51">
        <v>1.0920000000000001</v>
      </c>
      <c r="F23" s="52">
        <v>0</v>
      </c>
      <c r="G23" s="91">
        <v>1.0920000000000001</v>
      </c>
      <c r="H23" s="91" t="s">
        <v>17</v>
      </c>
      <c r="I23" s="95" t="s">
        <v>489</v>
      </c>
      <c r="J23" s="51" t="s">
        <v>19</v>
      </c>
      <c r="M23"/>
      <c r="N23"/>
      <c r="O23"/>
      <c r="S23"/>
      <c r="T23"/>
    </row>
    <row r="24" spans="1:20" ht="69" x14ac:dyDescent="0.25">
      <c r="A24" s="53"/>
      <c r="B24" s="91" t="s">
        <v>55</v>
      </c>
      <c r="C24" s="91"/>
      <c r="D24" s="91" t="s">
        <v>12</v>
      </c>
      <c r="E24" s="51">
        <v>3.4359999999999999</v>
      </c>
      <c r="F24" s="52">
        <v>2.7189999999999999</v>
      </c>
      <c r="G24" s="91">
        <v>0.71699999999999997</v>
      </c>
      <c r="H24" s="91" t="s">
        <v>17</v>
      </c>
      <c r="I24" s="95" t="s">
        <v>490</v>
      </c>
      <c r="J24" s="51" t="s">
        <v>19</v>
      </c>
      <c r="M24"/>
      <c r="N24"/>
      <c r="O24"/>
      <c r="S24"/>
      <c r="T24"/>
    </row>
    <row r="25" spans="1:20" ht="34.5" x14ac:dyDescent="0.25">
      <c r="A25" s="53"/>
      <c r="B25" s="91" t="s">
        <v>57</v>
      </c>
      <c r="C25" s="91"/>
      <c r="D25" s="91" t="s">
        <v>12</v>
      </c>
      <c r="E25" s="51">
        <v>3.762</v>
      </c>
      <c r="F25" s="52">
        <v>3.11</v>
      </c>
      <c r="G25" s="91">
        <v>0.65200000000000002</v>
      </c>
      <c r="H25" s="91" t="s">
        <v>17</v>
      </c>
      <c r="I25" s="95" t="s">
        <v>491</v>
      </c>
      <c r="J25" s="51" t="s">
        <v>19</v>
      </c>
      <c r="M25"/>
      <c r="N25"/>
      <c r="O25"/>
      <c r="S25"/>
      <c r="T25" s="1"/>
    </row>
    <row r="26" spans="1:20" ht="11.25" customHeight="1" x14ac:dyDescent="0.25">
      <c r="A26" s="53"/>
      <c r="B26" s="91" t="s">
        <v>492</v>
      </c>
      <c r="C26" s="91"/>
      <c r="D26" s="91" t="s">
        <v>12</v>
      </c>
      <c r="E26" s="51">
        <v>3.202</v>
      </c>
      <c r="F26" s="52">
        <v>2.5059999999999998</v>
      </c>
      <c r="G26" s="91">
        <v>0.69599999999999995</v>
      </c>
      <c r="H26" s="91" t="s">
        <v>17</v>
      </c>
      <c r="I26" s="95" t="s">
        <v>493</v>
      </c>
      <c r="J26" s="51" t="s">
        <v>19</v>
      </c>
      <c r="M26"/>
      <c r="N26"/>
      <c r="O26"/>
      <c r="S26"/>
      <c r="T26"/>
    </row>
    <row r="27" spans="1:20" ht="22.5" customHeight="1" x14ac:dyDescent="0.25">
      <c r="A27" s="181" t="s">
        <v>64</v>
      </c>
      <c r="B27" s="181"/>
      <c r="C27" s="181"/>
      <c r="D27" s="181"/>
      <c r="E27" s="181"/>
      <c r="F27" s="181"/>
      <c r="G27" s="181"/>
      <c r="H27" s="181"/>
      <c r="I27" s="181"/>
      <c r="J27" s="181"/>
    </row>
    <row r="28" spans="1:20" x14ac:dyDescent="0.25">
      <c r="A28" s="53"/>
      <c r="B28" s="179" t="s">
        <v>409</v>
      </c>
      <c r="C28" s="180"/>
      <c r="D28" s="51" t="s">
        <v>12</v>
      </c>
      <c r="E28" s="91">
        <v>3.1850000000000001</v>
      </c>
      <c r="F28" s="91"/>
      <c r="G28" s="91"/>
      <c r="H28" s="51" t="s">
        <v>103</v>
      </c>
      <c r="I28" s="52"/>
      <c r="J28" s="51" t="s">
        <v>67</v>
      </c>
    </row>
    <row r="29" spans="1:20" x14ac:dyDescent="0.25">
      <c r="A29" s="53"/>
      <c r="B29" s="179" t="s">
        <v>65</v>
      </c>
      <c r="C29" s="180"/>
      <c r="D29" s="51" t="s">
        <v>40</v>
      </c>
      <c r="E29" s="91"/>
      <c r="F29" s="91">
        <v>3.13</v>
      </c>
      <c r="G29" s="91"/>
      <c r="H29" s="51" t="s">
        <v>66</v>
      </c>
      <c r="I29" s="52"/>
      <c r="J29" s="51" t="s">
        <v>67</v>
      </c>
    </row>
    <row r="30" spans="1:20" x14ac:dyDescent="0.25">
      <c r="A30" s="53"/>
      <c r="B30" s="179" t="s">
        <v>68</v>
      </c>
      <c r="C30" s="180"/>
      <c r="D30" s="51" t="s">
        <v>40</v>
      </c>
      <c r="E30" s="91"/>
      <c r="F30" s="91">
        <v>2.1179999999999999</v>
      </c>
      <c r="G30" s="91"/>
      <c r="H30" s="51" t="s">
        <v>66</v>
      </c>
      <c r="I30" s="52"/>
      <c r="J30" s="51" t="s">
        <v>67</v>
      </c>
    </row>
    <row r="31" spans="1:20" x14ac:dyDescent="0.25">
      <c r="A31" s="53"/>
      <c r="B31" s="179" t="s">
        <v>69</v>
      </c>
      <c r="C31" s="180"/>
      <c r="D31" s="51" t="s">
        <v>40</v>
      </c>
      <c r="E31" s="91"/>
      <c r="F31" s="91">
        <v>2.8250000000000002</v>
      </c>
      <c r="G31" s="91"/>
      <c r="H31" s="51" t="s">
        <v>66</v>
      </c>
      <c r="I31" s="52"/>
      <c r="J31" s="51" t="s">
        <v>67</v>
      </c>
    </row>
    <row r="32" spans="1:20" x14ac:dyDescent="0.25">
      <c r="A32" s="53"/>
      <c r="B32" s="179" t="s">
        <v>70</v>
      </c>
      <c r="C32" s="180"/>
      <c r="D32" s="51" t="s">
        <v>40</v>
      </c>
      <c r="E32" s="91"/>
      <c r="F32" s="91">
        <v>3.0990000000000002</v>
      </c>
      <c r="G32" s="91"/>
      <c r="H32" s="51" t="s">
        <v>66</v>
      </c>
      <c r="I32" s="52"/>
      <c r="J32" s="51" t="s">
        <v>67</v>
      </c>
    </row>
    <row r="33" spans="1:10" x14ac:dyDescent="0.25">
      <c r="A33" s="53"/>
      <c r="B33" s="179" t="s">
        <v>71</v>
      </c>
      <c r="C33" s="180"/>
      <c r="D33" s="51" t="s">
        <v>40</v>
      </c>
      <c r="E33" s="91"/>
      <c r="F33" s="91">
        <v>2.7930000000000001</v>
      </c>
      <c r="G33" s="91"/>
      <c r="H33" s="51" t="s">
        <v>66</v>
      </c>
      <c r="I33" s="52"/>
      <c r="J33" s="51" t="s">
        <v>67</v>
      </c>
    </row>
    <row r="34" spans="1:10" x14ac:dyDescent="0.25">
      <c r="A34" s="53"/>
      <c r="B34" s="179" t="s">
        <v>72</v>
      </c>
      <c r="C34" s="180"/>
      <c r="D34" s="51" t="s">
        <v>40</v>
      </c>
      <c r="E34" s="91"/>
      <c r="F34" s="91">
        <v>2.7839999999999998</v>
      </c>
      <c r="G34" s="91"/>
      <c r="H34" s="51" t="s">
        <v>66</v>
      </c>
      <c r="I34" s="52"/>
      <c r="J34" s="51" t="s">
        <v>67</v>
      </c>
    </row>
    <row r="35" spans="1:10" x14ac:dyDescent="0.25">
      <c r="A35" s="53"/>
      <c r="B35" s="179" t="s">
        <v>73</v>
      </c>
      <c r="C35" s="180"/>
      <c r="D35" s="51" t="s">
        <v>40</v>
      </c>
      <c r="E35" s="91"/>
      <c r="F35" s="91">
        <v>3.2250000000000001</v>
      </c>
      <c r="G35" s="91"/>
      <c r="H35" s="51" t="s">
        <v>66</v>
      </c>
      <c r="I35" s="52"/>
      <c r="J35" s="51" t="s">
        <v>67</v>
      </c>
    </row>
    <row r="36" spans="1:10" x14ac:dyDescent="0.25">
      <c r="A36" s="53"/>
      <c r="B36" s="179" t="s">
        <v>74</v>
      </c>
      <c r="C36" s="180"/>
      <c r="D36" s="51" t="s">
        <v>40</v>
      </c>
      <c r="E36" s="91"/>
      <c r="F36" s="91">
        <v>3.3809999999999998</v>
      </c>
      <c r="G36" s="91"/>
      <c r="H36" s="51" t="s">
        <v>66</v>
      </c>
      <c r="I36" s="52"/>
      <c r="J36" s="51" t="s">
        <v>67</v>
      </c>
    </row>
    <row r="37" spans="1:10" x14ac:dyDescent="0.25">
      <c r="A37" s="53"/>
      <c r="B37" s="179" t="s">
        <v>75</v>
      </c>
      <c r="C37" s="180"/>
      <c r="D37" s="51" t="s">
        <v>40</v>
      </c>
      <c r="E37" s="91"/>
      <c r="F37" s="91">
        <v>3.0350000000000001</v>
      </c>
      <c r="G37" s="91"/>
      <c r="H37" s="51" t="s">
        <v>66</v>
      </c>
      <c r="I37" s="52"/>
      <c r="J37" s="51" t="s">
        <v>67</v>
      </c>
    </row>
    <row r="38" spans="1:10" x14ac:dyDescent="0.25">
      <c r="A38" s="53"/>
      <c r="B38" s="179" t="s">
        <v>76</v>
      </c>
      <c r="C38" s="180"/>
      <c r="D38" s="51" t="s">
        <v>40</v>
      </c>
      <c r="E38" s="91"/>
      <c r="F38" s="91">
        <v>3.4319999999999999</v>
      </c>
      <c r="G38" s="91"/>
      <c r="H38" s="51" t="s">
        <v>66</v>
      </c>
      <c r="I38" s="52"/>
      <c r="J38" s="51" t="s">
        <v>67</v>
      </c>
    </row>
    <row r="39" spans="1:10" ht="11.25" customHeight="1" x14ac:dyDescent="0.25">
      <c r="A39" s="53"/>
      <c r="B39" s="179" t="s">
        <v>77</v>
      </c>
      <c r="C39" s="180"/>
      <c r="D39" s="51" t="s">
        <v>40</v>
      </c>
      <c r="E39" s="91"/>
      <c r="F39" s="91">
        <v>3.1520000000000001</v>
      </c>
      <c r="G39" s="91"/>
      <c r="H39" s="51" t="s">
        <v>66</v>
      </c>
      <c r="I39" s="52"/>
      <c r="J39" s="51" t="s">
        <v>67</v>
      </c>
    </row>
    <row r="40" spans="1:10" ht="69" x14ac:dyDescent="0.25">
      <c r="A40" s="53"/>
      <c r="B40" s="179" t="s">
        <v>78</v>
      </c>
      <c r="C40" s="180"/>
      <c r="D40" s="51" t="s">
        <v>40</v>
      </c>
      <c r="E40" s="91"/>
      <c r="F40" s="91">
        <v>3.028</v>
      </c>
      <c r="G40" s="91"/>
      <c r="H40" s="51" t="s">
        <v>66</v>
      </c>
      <c r="I40" s="52" t="s">
        <v>413</v>
      </c>
      <c r="J40" s="51" t="s">
        <v>67</v>
      </c>
    </row>
    <row r="41" spans="1:10" ht="69" x14ac:dyDescent="0.25">
      <c r="A41" s="53"/>
      <c r="B41" s="179" t="s">
        <v>80</v>
      </c>
      <c r="C41" s="180"/>
      <c r="D41" s="51" t="s">
        <v>40</v>
      </c>
      <c r="E41" s="91"/>
      <c r="F41" s="91">
        <v>2.82</v>
      </c>
      <c r="G41" s="91"/>
      <c r="H41" s="51" t="s">
        <v>66</v>
      </c>
      <c r="I41" s="52" t="s">
        <v>413</v>
      </c>
      <c r="J41" s="51" t="s">
        <v>67</v>
      </c>
    </row>
    <row r="42" spans="1:10" x14ac:dyDescent="0.25">
      <c r="A42" s="53"/>
      <c r="B42" s="179" t="s">
        <v>81</v>
      </c>
      <c r="C42" s="180"/>
      <c r="D42" s="51" t="s">
        <v>40</v>
      </c>
      <c r="E42" s="91"/>
      <c r="F42" s="91">
        <v>2.9470000000000001</v>
      </c>
      <c r="G42" s="91"/>
      <c r="H42" s="51" t="s">
        <v>66</v>
      </c>
      <c r="I42" s="52"/>
      <c r="J42" s="51" t="s">
        <v>67</v>
      </c>
    </row>
    <row r="43" spans="1:10" x14ac:dyDescent="0.25">
      <c r="A43" s="53"/>
      <c r="B43" s="179" t="s">
        <v>82</v>
      </c>
      <c r="C43" s="180"/>
      <c r="D43" s="51" t="s">
        <v>40</v>
      </c>
      <c r="E43" s="91"/>
      <c r="F43" s="91">
        <v>2.88</v>
      </c>
      <c r="G43" s="91"/>
      <c r="H43" s="51" t="s">
        <v>66</v>
      </c>
      <c r="I43" s="52"/>
      <c r="J43" s="51" t="s">
        <v>67</v>
      </c>
    </row>
    <row r="44" spans="1:10" x14ac:dyDescent="0.25">
      <c r="A44" s="53"/>
      <c r="B44" s="179" t="s">
        <v>83</v>
      </c>
      <c r="C44" s="180"/>
      <c r="D44" s="51" t="s">
        <v>40</v>
      </c>
      <c r="E44" s="91"/>
      <c r="F44" s="91">
        <v>2.6880000000000002</v>
      </c>
      <c r="G44" s="91"/>
      <c r="H44" s="51" t="s">
        <v>66</v>
      </c>
      <c r="I44" s="52"/>
      <c r="J44" s="51" t="s">
        <v>67</v>
      </c>
    </row>
    <row r="45" spans="1:10" x14ac:dyDescent="0.25">
      <c r="A45" s="53"/>
      <c r="B45" s="179" t="s">
        <v>414</v>
      </c>
      <c r="C45" s="180"/>
      <c r="D45" s="51" t="s">
        <v>40</v>
      </c>
      <c r="E45" s="91"/>
      <c r="F45" s="91">
        <v>2.7280000000000002</v>
      </c>
      <c r="G45" s="91"/>
      <c r="H45" s="51" t="s">
        <v>66</v>
      </c>
      <c r="I45" s="52"/>
      <c r="J45" s="51" t="s">
        <v>67</v>
      </c>
    </row>
    <row r="46" spans="1:10" x14ac:dyDescent="0.25">
      <c r="A46" s="53"/>
      <c r="B46" s="179" t="s">
        <v>415</v>
      </c>
      <c r="C46" s="180"/>
      <c r="D46" s="51" t="s">
        <v>40</v>
      </c>
      <c r="E46" s="91"/>
      <c r="F46" s="91">
        <v>2.5680000000000001</v>
      </c>
      <c r="G46" s="91"/>
      <c r="H46" s="51" t="s">
        <v>66</v>
      </c>
      <c r="I46" s="52"/>
      <c r="J46" s="51" t="s">
        <v>67</v>
      </c>
    </row>
    <row r="47" spans="1:10" x14ac:dyDescent="0.25">
      <c r="A47" s="53"/>
      <c r="B47" s="179" t="s">
        <v>416</v>
      </c>
      <c r="C47" s="180"/>
      <c r="D47" s="51" t="s">
        <v>40</v>
      </c>
      <c r="E47" s="91"/>
      <c r="F47" s="91">
        <v>2.3959999999999999</v>
      </c>
      <c r="G47" s="91"/>
      <c r="H47" s="51" t="s">
        <v>66</v>
      </c>
      <c r="I47" s="52"/>
      <c r="J47" s="51" t="s">
        <v>107</v>
      </c>
    </row>
    <row r="48" spans="1:10" x14ac:dyDescent="0.25">
      <c r="A48" s="53"/>
      <c r="B48" s="179" t="s">
        <v>417</v>
      </c>
      <c r="C48" s="180"/>
      <c r="D48" s="51" t="s">
        <v>40</v>
      </c>
      <c r="E48" s="91"/>
      <c r="F48" s="91">
        <v>1.8160000000000001</v>
      </c>
      <c r="G48" s="91"/>
      <c r="H48" s="51" t="s">
        <v>66</v>
      </c>
      <c r="I48" s="52"/>
      <c r="J48" s="51" t="s">
        <v>67</v>
      </c>
    </row>
    <row r="49" spans="1:10" x14ac:dyDescent="0.25">
      <c r="A49" s="53"/>
      <c r="B49" s="179" t="s">
        <v>89</v>
      </c>
      <c r="C49" s="180"/>
      <c r="D49" s="51" t="s">
        <v>40</v>
      </c>
      <c r="E49" s="91"/>
      <c r="F49" s="91">
        <v>2.02</v>
      </c>
      <c r="G49" s="91"/>
      <c r="H49" s="51" t="s">
        <v>66</v>
      </c>
      <c r="I49" s="52"/>
      <c r="J49" s="51" t="s">
        <v>67</v>
      </c>
    </row>
    <row r="50" spans="1:10" x14ac:dyDescent="0.25">
      <c r="A50" s="53"/>
      <c r="B50" s="179" t="s">
        <v>418</v>
      </c>
      <c r="C50" s="180"/>
      <c r="D50" s="51" t="s">
        <v>40</v>
      </c>
      <c r="E50" s="91"/>
      <c r="F50" s="91">
        <v>0.95199999999999996</v>
      </c>
      <c r="G50" s="91"/>
      <c r="H50" s="51" t="s">
        <v>66</v>
      </c>
      <c r="I50" s="52"/>
      <c r="J50" s="51" t="s">
        <v>67</v>
      </c>
    </row>
    <row r="51" spans="1:10" x14ac:dyDescent="0.25">
      <c r="A51" s="53"/>
      <c r="B51" s="179" t="s">
        <v>91</v>
      </c>
      <c r="C51" s="180"/>
      <c r="D51" s="51" t="s">
        <v>40</v>
      </c>
      <c r="E51" s="91"/>
      <c r="F51" s="91">
        <v>1.0349999999999999</v>
      </c>
      <c r="G51" s="91"/>
      <c r="H51" s="51" t="s">
        <v>66</v>
      </c>
      <c r="I51" s="52"/>
      <c r="J51" s="51" t="s">
        <v>67</v>
      </c>
    </row>
    <row r="52" spans="1:10" ht="24" customHeight="1" x14ac:dyDescent="0.25">
      <c r="A52" s="53"/>
      <c r="B52" s="176" t="s">
        <v>419</v>
      </c>
      <c r="C52" s="177"/>
      <c r="D52" s="51" t="s">
        <v>40</v>
      </c>
      <c r="E52" s="91"/>
      <c r="F52" s="91">
        <v>2.0179999999999998</v>
      </c>
      <c r="G52" s="91"/>
      <c r="H52" s="51" t="s">
        <v>66</v>
      </c>
      <c r="I52" s="52"/>
      <c r="J52" s="51" t="s">
        <v>67</v>
      </c>
    </row>
    <row r="53" spans="1:10" ht="57.5" x14ac:dyDescent="0.25">
      <c r="A53" s="53"/>
      <c r="B53" s="179" t="s">
        <v>93</v>
      </c>
      <c r="C53" s="180"/>
      <c r="D53" s="51" t="s">
        <v>94</v>
      </c>
      <c r="E53" s="91">
        <v>1.8839999999999999</v>
      </c>
      <c r="F53" s="91">
        <v>1.7849999999999999</v>
      </c>
      <c r="G53" s="91">
        <v>9.9000000000000005E-2</v>
      </c>
      <c r="H53" s="51" t="s">
        <v>533</v>
      </c>
      <c r="I53" s="52" t="s">
        <v>534</v>
      </c>
      <c r="J53" s="51" t="s">
        <v>107</v>
      </c>
    </row>
    <row r="54" spans="1:10" x14ac:dyDescent="0.25">
      <c r="A54" s="53"/>
      <c r="B54" s="179" t="s">
        <v>100</v>
      </c>
      <c r="C54" s="180"/>
      <c r="D54" s="51" t="s">
        <v>12</v>
      </c>
      <c r="E54" s="91">
        <v>1.7250000000000001</v>
      </c>
      <c r="F54" s="91">
        <v>1.53</v>
      </c>
      <c r="G54" s="91">
        <v>0.19500000000000001</v>
      </c>
      <c r="H54" s="51" t="s">
        <v>495</v>
      </c>
      <c r="I54" s="52"/>
      <c r="J54" s="51" t="s">
        <v>67</v>
      </c>
    </row>
    <row r="55" spans="1:10" ht="46" x14ac:dyDescent="0.25">
      <c r="A55" s="53"/>
      <c r="B55" s="179" t="s">
        <v>102</v>
      </c>
      <c r="C55" s="180"/>
      <c r="D55" s="51" t="s">
        <v>94</v>
      </c>
      <c r="E55" s="91">
        <v>0.39800000000000002</v>
      </c>
      <c r="F55" s="91">
        <v>0</v>
      </c>
      <c r="G55" s="91">
        <v>0.39800000000000002</v>
      </c>
      <c r="H55" s="51" t="s">
        <v>103</v>
      </c>
      <c r="I55" s="52" t="s">
        <v>104</v>
      </c>
      <c r="J55" s="51" t="s">
        <v>67</v>
      </c>
    </row>
    <row r="56" spans="1:10" ht="46" x14ac:dyDescent="0.25">
      <c r="A56" s="53"/>
      <c r="B56" s="179" t="s">
        <v>105</v>
      </c>
      <c r="C56" s="180"/>
      <c r="D56" s="51" t="s">
        <v>94</v>
      </c>
      <c r="E56" s="91">
        <v>1.0389999999999999</v>
      </c>
      <c r="F56" s="91">
        <v>0</v>
      </c>
      <c r="G56" s="91">
        <v>1.0389999999999999</v>
      </c>
      <c r="H56" s="51" t="s">
        <v>106</v>
      </c>
      <c r="I56" s="52" t="s">
        <v>104</v>
      </c>
      <c r="J56" s="51" t="s">
        <v>107</v>
      </c>
    </row>
    <row r="57" spans="1:10" ht="46" x14ac:dyDescent="0.25">
      <c r="A57" s="53"/>
      <c r="B57" s="176" t="s">
        <v>108</v>
      </c>
      <c r="C57" s="177"/>
      <c r="D57" s="51" t="s">
        <v>94</v>
      </c>
      <c r="E57" s="91">
        <v>0.46100000000000002</v>
      </c>
      <c r="F57" s="91">
        <v>0</v>
      </c>
      <c r="G57" s="91">
        <v>0.46100000000000002</v>
      </c>
      <c r="H57" s="51" t="s">
        <v>106</v>
      </c>
      <c r="I57" s="52" t="s">
        <v>104</v>
      </c>
      <c r="J57" s="51" t="s">
        <v>107</v>
      </c>
    </row>
    <row r="58" spans="1:10" ht="46" x14ac:dyDescent="0.25">
      <c r="A58" s="53"/>
      <c r="B58" s="179" t="s">
        <v>109</v>
      </c>
      <c r="C58" s="180"/>
      <c r="D58" s="51" t="s">
        <v>94</v>
      </c>
      <c r="E58" s="91">
        <v>0.85899999999999999</v>
      </c>
      <c r="F58" s="91">
        <v>0</v>
      </c>
      <c r="G58" s="91">
        <v>0.85899999999999999</v>
      </c>
      <c r="H58" s="51" t="s">
        <v>106</v>
      </c>
      <c r="I58" s="52" t="s">
        <v>104</v>
      </c>
      <c r="J58" s="51" t="s">
        <v>107</v>
      </c>
    </row>
    <row r="59" spans="1:10" ht="72.75" customHeight="1" x14ac:dyDescent="0.25">
      <c r="A59" s="53"/>
      <c r="B59" s="179" t="s">
        <v>110</v>
      </c>
      <c r="C59" s="180"/>
      <c r="D59" s="51" t="s">
        <v>94</v>
      </c>
      <c r="E59" s="91">
        <v>0.72299999999999998</v>
      </c>
      <c r="F59" s="91">
        <v>0</v>
      </c>
      <c r="G59" s="91">
        <v>0.72299999999999998</v>
      </c>
      <c r="H59" s="51" t="s">
        <v>106</v>
      </c>
      <c r="I59" s="52" t="s">
        <v>111</v>
      </c>
      <c r="J59" s="51" t="s">
        <v>107</v>
      </c>
    </row>
    <row r="60" spans="1:10" ht="149.5" x14ac:dyDescent="0.25">
      <c r="A60" s="53" t="s">
        <v>112</v>
      </c>
      <c r="B60" s="179" t="s">
        <v>113</v>
      </c>
      <c r="C60" s="180"/>
      <c r="D60" s="51" t="s">
        <v>114</v>
      </c>
      <c r="E60" s="91">
        <v>6.2E-2</v>
      </c>
      <c r="F60" s="91">
        <v>8.9999999999999993E-3</v>
      </c>
      <c r="G60" s="91">
        <v>5.2999999999999999E-2</v>
      </c>
      <c r="H60" s="51" t="s">
        <v>115</v>
      </c>
      <c r="I60" s="52" t="s">
        <v>116</v>
      </c>
      <c r="J60" s="51" t="s">
        <v>117</v>
      </c>
    </row>
    <row r="61" spans="1:10" ht="92" x14ac:dyDescent="0.25">
      <c r="A61" s="53"/>
      <c r="B61" s="179" t="s">
        <v>118</v>
      </c>
      <c r="C61" s="180"/>
      <c r="D61" s="51" t="s">
        <v>114</v>
      </c>
      <c r="E61" s="91">
        <v>5.3999999999999999E-2</v>
      </c>
      <c r="F61" s="91">
        <v>8.9999999999999993E-3</v>
      </c>
      <c r="G61" s="91">
        <v>4.4999999999999998E-2</v>
      </c>
      <c r="H61" s="51" t="s">
        <v>115</v>
      </c>
      <c r="I61" s="52" t="s">
        <v>119</v>
      </c>
      <c r="J61" s="51" t="s">
        <v>117</v>
      </c>
    </row>
    <row r="62" spans="1:10" ht="103.5" x14ac:dyDescent="0.25">
      <c r="A62" s="53"/>
      <c r="B62" s="179" t="s">
        <v>120</v>
      </c>
      <c r="C62" s="180"/>
      <c r="D62" s="51" t="s">
        <v>114</v>
      </c>
      <c r="E62" s="91">
        <v>3.5000000000000003E-2</v>
      </c>
      <c r="F62" s="91">
        <v>6.0000000000000001E-3</v>
      </c>
      <c r="G62" s="91">
        <v>2.9000000000000001E-2</v>
      </c>
      <c r="H62" s="51" t="s">
        <v>115</v>
      </c>
      <c r="I62" s="52" t="s">
        <v>121</v>
      </c>
      <c r="J62" s="51" t="s">
        <v>117</v>
      </c>
    </row>
    <row r="63" spans="1:10" ht="115" x14ac:dyDescent="0.25">
      <c r="A63" s="53"/>
      <c r="B63" s="179" t="s">
        <v>122</v>
      </c>
      <c r="C63" s="180"/>
      <c r="D63" s="51" t="s">
        <v>114</v>
      </c>
      <c r="E63" s="91">
        <v>0.55600000000000005</v>
      </c>
      <c r="F63" s="91">
        <v>6.0000000000000001E-3</v>
      </c>
      <c r="G63" s="91">
        <v>0.55000000000000004</v>
      </c>
      <c r="H63" s="51" t="s">
        <v>115</v>
      </c>
      <c r="I63" s="52" t="s">
        <v>123</v>
      </c>
      <c r="J63" s="51" t="s">
        <v>117</v>
      </c>
    </row>
    <row r="64" spans="1:10" ht="103.5" x14ac:dyDescent="0.25">
      <c r="A64" s="53"/>
      <c r="B64" s="179" t="s">
        <v>124</v>
      </c>
      <c r="C64" s="180"/>
      <c r="D64" s="51" t="s">
        <v>114</v>
      </c>
      <c r="E64" s="91">
        <v>7.6999999999999999E-2</v>
      </c>
      <c r="F64" s="91">
        <v>8.9999999999999993E-3</v>
      </c>
      <c r="G64" s="91">
        <v>6.8000000000000005E-2</v>
      </c>
      <c r="H64" s="51" t="s">
        <v>115</v>
      </c>
      <c r="I64" s="52" t="s">
        <v>125</v>
      </c>
      <c r="J64" s="51" t="s">
        <v>117</v>
      </c>
    </row>
    <row r="65" spans="1:10" ht="22.5" customHeight="1" x14ac:dyDescent="0.25">
      <c r="A65" s="181" t="s">
        <v>126</v>
      </c>
      <c r="B65" s="181"/>
      <c r="C65" s="181"/>
      <c r="D65" s="181"/>
      <c r="E65" s="181"/>
      <c r="F65" s="181"/>
      <c r="G65" s="181"/>
      <c r="H65" s="181"/>
      <c r="I65" s="181"/>
      <c r="J65" s="181"/>
    </row>
    <row r="66" spans="1:10" ht="108" customHeight="1" x14ac:dyDescent="0.25">
      <c r="A66" s="53"/>
      <c r="B66" s="92" t="s">
        <v>127</v>
      </c>
      <c r="C66" s="93"/>
      <c r="D66" s="51"/>
      <c r="E66" s="51" t="s">
        <v>128</v>
      </c>
      <c r="F66" s="51" t="s">
        <v>129</v>
      </c>
      <c r="G66" s="91">
        <v>7.0000000000000007E-2</v>
      </c>
      <c r="H66" s="52" t="s">
        <v>535</v>
      </c>
      <c r="I66" s="52" t="s">
        <v>536</v>
      </c>
      <c r="J66" s="51" t="s">
        <v>107</v>
      </c>
    </row>
    <row r="67" spans="1:10" ht="57.5" x14ac:dyDescent="0.25">
      <c r="A67" s="53"/>
      <c r="B67" s="92" t="s">
        <v>132</v>
      </c>
      <c r="C67" s="93"/>
      <c r="D67" s="51" t="s">
        <v>133</v>
      </c>
      <c r="E67" s="51">
        <v>0.55600000000000005</v>
      </c>
      <c r="F67" s="51">
        <v>0.47599999999999998</v>
      </c>
      <c r="G67" s="91">
        <v>0.08</v>
      </c>
      <c r="H67" s="52" t="s">
        <v>535</v>
      </c>
      <c r="I67" s="52" t="s">
        <v>425</v>
      </c>
      <c r="J67" s="51" t="s">
        <v>107</v>
      </c>
    </row>
    <row r="68" spans="1:10" ht="69" x14ac:dyDescent="0.25">
      <c r="A68" s="53"/>
      <c r="B68" s="92" t="s">
        <v>135</v>
      </c>
      <c r="C68" s="93"/>
      <c r="D68" s="51" t="s">
        <v>133</v>
      </c>
      <c r="E68" s="51">
        <v>0.47499999999999998</v>
      </c>
      <c r="F68" s="51">
        <v>0.40500000000000003</v>
      </c>
      <c r="G68" s="91">
        <v>7.0000000000000007E-2</v>
      </c>
      <c r="H68" s="52" t="s">
        <v>535</v>
      </c>
      <c r="I68" s="52" t="s">
        <v>496</v>
      </c>
      <c r="J68" s="51" t="s">
        <v>107</v>
      </c>
    </row>
    <row r="69" spans="1:10" ht="46" x14ac:dyDescent="0.25">
      <c r="A69" s="53"/>
      <c r="B69" s="92" t="s">
        <v>137</v>
      </c>
      <c r="C69" s="93"/>
      <c r="D69" s="51" t="s">
        <v>133</v>
      </c>
      <c r="E69" s="51">
        <v>0</v>
      </c>
      <c r="F69" s="51">
        <v>0</v>
      </c>
      <c r="G69" s="51">
        <v>0</v>
      </c>
      <c r="H69" s="52" t="s">
        <v>422</v>
      </c>
      <c r="I69" s="52" t="s">
        <v>428</v>
      </c>
      <c r="J69" s="51" t="s">
        <v>107</v>
      </c>
    </row>
    <row r="70" spans="1:10" ht="46" x14ac:dyDescent="0.25">
      <c r="A70" s="53"/>
      <c r="B70" s="92" t="s">
        <v>139</v>
      </c>
      <c r="C70" s="93"/>
      <c r="D70" s="51" t="s">
        <v>133</v>
      </c>
      <c r="E70" s="51">
        <v>0</v>
      </c>
      <c r="F70" s="51">
        <v>0</v>
      </c>
      <c r="G70" s="51">
        <v>0</v>
      </c>
      <c r="H70" s="52" t="s">
        <v>422</v>
      </c>
      <c r="I70" s="52" t="s">
        <v>429</v>
      </c>
      <c r="J70" s="51" t="s">
        <v>107</v>
      </c>
    </row>
    <row r="71" spans="1:10" ht="57.5" x14ac:dyDescent="0.25">
      <c r="A71" s="53"/>
      <c r="B71" s="92" t="s">
        <v>141</v>
      </c>
      <c r="C71" s="93"/>
      <c r="D71" s="51" t="s">
        <v>133</v>
      </c>
      <c r="E71" s="51">
        <v>0</v>
      </c>
      <c r="F71" s="51">
        <v>0</v>
      </c>
      <c r="G71" s="51">
        <v>0</v>
      </c>
      <c r="H71" s="52" t="s">
        <v>422</v>
      </c>
      <c r="I71" s="52" t="s">
        <v>537</v>
      </c>
      <c r="J71" s="51" t="s">
        <v>107</v>
      </c>
    </row>
    <row r="72" spans="1:10" ht="126.5" x14ac:dyDescent="0.25">
      <c r="A72" s="53"/>
      <c r="B72" s="92" t="s">
        <v>143</v>
      </c>
      <c r="C72" s="93"/>
      <c r="D72" s="51" t="s">
        <v>133</v>
      </c>
      <c r="E72" s="51">
        <v>7.4999999999999997E-2</v>
      </c>
      <c r="F72" s="51">
        <v>0</v>
      </c>
      <c r="G72" s="51">
        <v>7.4999999999999997E-2</v>
      </c>
      <c r="H72" s="52" t="s">
        <v>535</v>
      </c>
      <c r="I72" s="52" t="s">
        <v>538</v>
      </c>
      <c r="J72" s="51" t="s">
        <v>107</v>
      </c>
    </row>
    <row r="73" spans="1:10" ht="22.5" customHeight="1" x14ac:dyDescent="0.25">
      <c r="A73" s="181" t="s">
        <v>145</v>
      </c>
      <c r="B73" s="181"/>
      <c r="C73" s="181"/>
      <c r="D73" s="181"/>
      <c r="E73" s="181"/>
      <c r="F73" s="181"/>
      <c r="G73" s="181"/>
      <c r="H73" s="181"/>
      <c r="I73" s="181"/>
      <c r="J73" s="181"/>
    </row>
    <row r="74" spans="1:10" ht="57.5" x14ac:dyDescent="0.25">
      <c r="A74" s="53"/>
      <c r="B74" s="176" t="s">
        <v>539</v>
      </c>
      <c r="C74" s="177"/>
      <c r="D74" s="51" t="s">
        <v>97</v>
      </c>
      <c r="E74" s="51">
        <v>35.97</v>
      </c>
      <c r="F74" s="52" t="s">
        <v>540</v>
      </c>
      <c r="G74" s="51">
        <v>3.44</v>
      </c>
      <c r="H74" s="52" t="s">
        <v>150</v>
      </c>
      <c r="I74" s="52" t="s">
        <v>541</v>
      </c>
      <c r="J74" s="51" t="s">
        <v>152</v>
      </c>
    </row>
    <row r="75" spans="1:10" ht="22.5" customHeight="1" x14ac:dyDescent="0.25">
      <c r="A75" s="53"/>
      <c r="B75" s="176" t="s">
        <v>542</v>
      </c>
      <c r="C75" s="177"/>
      <c r="D75" s="51" t="s">
        <v>97</v>
      </c>
      <c r="E75" s="52" t="s">
        <v>543</v>
      </c>
      <c r="F75" s="52" t="s">
        <v>544</v>
      </c>
      <c r="G75" s="51">
        <v>3.44</v>
      </c>
      <c r="H75" s="52" t="s">
        <v>150</v>
      </c>
      <c r="I75" s="52"/>
      <c r="J75" s="51" t="s">
        <v>152</v>
      </c>
    </row>
    <row r="76" spans="1:10" ht="23" x14ac:dyDescent="0.25">
      <c r="A76" s="53"/>
      <c r="B76" s="176" t="s">
        <v>545</v>
      </c>
      <c r="C76" s="177"/>
      <c r="D76" s="51" t="s">
        <v>97</v>
      </c>
      <c r="E76" s="51">
        <v>25.05</v>
      </c>
      <c r="F76" s="52" t="s">
        <v>546</v>
      </c>
      <c r="G76" s="51">
        <v>1.65</v>
      </c>
      <c r="H76" s="52" t="s">
        <v>150</v>
      </c>
      <c r="I76" s="52"/>
      <c r="J76" s="51" t="s">
        <v>152</v>
      </c>
    </row>
    <row r="77" spans="1:10" x14ac:dyDescent="0.25">
      <c r="A77" s="53"/>
      <c r="B77" s="207" t="s">
        <v>547</v>
      </c>
      <c r="C77" s="208"/>
      <c r="D77" s="51" t="s">
        <v>97</v>
      </c>
      <c r="E77" s="51">
        <v>25.82</v>
      </c>
      <c r="F77" s="51">
        <v>15.3</v>
      </c>
      <c r="G77" s="51">
        <v>10.52</v>
      </c>
      <c r="H77" s="52" t="s">
        <v>150</v>
      </c>
      <c r="I77" s="52" t="s">
        <v>548</v>
      </c>
      <c r="J77" s="51" t="s">
        <v>152</v>
      </c>
    </row>
    <row r="78" spans="1:10" ht="34.5" x14ac:dyDescent="0.25">
      <c r="A78" s="53"/>
      <c r="B78" s="176" t="s">
        <v>549</v>
      </c>
      <c r="C78" s="177"/>
      <c r="D78" s="51" t="s">
        <v>97</v>
      </c>
      <c r="E78" s="51">
        <v>21.53</v>
      </c>
      <c r="F78" s="51">
        <v>20.63</v>
      </c>
      <c r="G78" s="51">
        <v>0.9</v>
      </c>
      <c r="H78" s="52" t="s">
        <v>150</v>
      </c>
      <c r="I78" s="52" t="s">
        <v>550</v>
      </c>
      <c r="J78" s="51" t="s">
        <v>152</v>
      </c>
    </row>
    <row r="79" spans="1:10" ht="46" x14ac:dyDescent="0.25">
      <c r="A79" s="53"/>
      <c r="B79" s="176" t="s">
        <v>149</v>
      </c>
      <c r="C79" s="177"/>
      <c r="D79" s="51" t="s">
        <v>97</v>
      </c>
      <c r="E79" s="51">
        <v>8.8000000000000007</v>
      </c>
      <c r="F79" s="51">
        <v>7.9</v>
      </c>
      <c r="G79" s="51">
        <v>0.9</v>
      </c>
      <c r="H79" s="52" t="s">
        <v>150</v>
      </c>
      <c r="I79" s="52" t="s">
        <v>151</v>
      </c>
      <c r="J79" s="51" t="s">
        <v>152</v>
      </c>
    </row>
    <row r="80" spans="1:10" ht="22.5" customHeight="1" x14ac:dyDescent="0.25">
      <c r="A80" s="94" t="s">
        <v>153</v>
      </c>
      <c r="B80" s="94"/>
      <c r="C80" s="94"/>
      <c r="D80" s="94"/>
      <c r="E80" s="94"/>
      <c r="F80" s="94"/>
      <c r="G80" s="94"/>
      <c r="H80" s="94"/>
      <c r="I80" s="94"/>
      <c r="J80" s="94"/>
    </row>
    <row r="81" spans="1:10" ht="72" customHeight="1" x14ac:dyDescent="0.25">
      <c r="A81" s="51" t="s">
        <v>154</v>
      </c>
      <c r="B81" s="52" t="s">
        <v>155</v>
      </c>
      <c r="C81" s="52" t="s">
        <v>156</v>
      </c>
      <c r="D81" s="52" t="s">
        <v>157</v>
      </c>
      <c r="E81" s="91">
        <v>0.19500000000000001</v>
      </c>
      <c r="F81" s="91">
        <v>0.16300000000000001</v>
      </c>
      <c r="G81" s="91">
        <v>3.2000000000000001E-2</v>
      </c>
      <c r="H81" s="51" t="s">
        <v>158</v>
      </c>
      <c r="I81" s="52" t="s">
        <v>551</v>
      </c>
      <c r="J81" s="51" t="s">
        <v>107</v>
      </c>
    </row>
    <row r="82" spans="1:10" ht="92" x14ac:dyDescent="0.25">
      <c r="A82" s="51"/>
      <c r="B82" s="52" t="s">
        <v>10</v>
      </c>
      <c r="C82" s="52" t="s">
        <v>160</v>
      </c>
      <c r="D82" s="52" t="s">
        <v>157</v>
      </c>
      <c r="E82" s="91">
        <v>0.18</v>
      </c>
      <c r="F82" s="91">
        <v>0.151</v>
      </c>
      <c r="G82" s="91">
        <v>2.9000000000000001E-2</v>
      </c>
      <c r="H82" s="51" t="s">
        <v>158</v>
      </c>
      <c r="I82" s="52" t="s">
        <v>552</v>
      </c>
      <c r="J82" s="51" t="s">
        <v>107</v>
      </c>
    </row>
    <row r="83" spans="1:10" ht="80.5" x14ac:dyDescent="0.25">
      <c r="A83" s="51"/>
      <c r="B83" s="52" t="s">
        <v>10</v>
      </c>
      <c r="C83" s="52" t="s">
        <v>162</v>
      </c>
      <c r="D83" s="52" t="s">
        <v>157</v>
      </c>
      <c r="E83" s="91">
        <v>0.20200000000000001</v>
      </c>
      <c r="F83" s="91">
        <v>0.16900000000000001</v>
      </c>
      <c r="G83" s="91">
        <v>3.2000000000000001E-2</v>
      </c>
      <c r="H83" s="51" t="s">
        <v>158</v>
      </c>
      <c r="I83" s="52" t="s">
        <v>553</v>
      </c>
      <c r="J83" s="51" t="s">
        <v>107</v>
      </c>
    </row>
    <row r="84" spans="1:10" ht="78.75" customHeight="1" x14ac:dyDescent="0.25">
      <c r="A84" s="51"/>
      <c r="B84" s="52" t="s">
        <v>10</v>
      </c>
      <c r="C84" s="52" t="s">
        <v>164</v>
      </c>
      <c r="D84" s="52" t="s">
        <v>157</v>
      </c>
      <c r="E84" s="91">
        <v>0.23599999999999999</v>
      </c>
      <c r="F84" s="91">
        <v>0.19800000000000001</v>
      </c>
      <c r="G84" s="91">
        <v>3.7999999999999999E-2</v>
      </c>
      <c r="H84" s="51" t="s">
        <v>158</v>
      </c>
      <c r="I84" s="52" t="s">
        <v>554</v>
      </c>
      <c r="J84" s="51" t="s">
        <v>107</v>
      </c>
    </row>
    <row r="85" spans="1:10" ht="92" x14ac:dyDescent="0.25">
      <c r="A85" s="51"/>
      <c r="B85" s="52" t="s">
        <v>10</v>
      </c>
      <c r="C85" s="52" t="s">
        <v>166</v>
      </c>
      <c r="D85" s="52" t="s">
        <v>157</v>
      </c>
      <c r="E85" s="91">
        <v>0.14499999999999999</v>
      </c>
      <c r="F85" s="91">
        <v>0.122</v>
      </c>
      <c r="G85" s="91">
        <v>2.3E-2</v>
      </c>
      <c r="H85" s="51" t="s">
        <v>158</v>
      </c>
      <c r="I85" s="52" t="s">
        <v>555</v>
      </c>
      <c r="J85" s="51" t="s">
        <v>107</v>
      </c>
    </row>
    <row r="86" spans="1:10" ht="92" x14ac:dyDescent="0.25">
      <c r="A86" s="51"/>
      <c r="B86" s="52" t="s">
        <v>10</v>
      </c>
      <c r="C86" s="52" t="s">
        <v>168</v>
      </c>
      <c r="D86" s="52" t="s">
        <v>157</v>
      </c>
      <c r="E86" s="91">
        <v>0.125</v>
      </c>
      <c r="F86" s="91"/>
      <c r="G86" s="91"/>
      <c r="H86" s="51" t="s">
        <v>158</v>
      </c>
      <c r="I86" s="52" t="s">
        <v>556</v>
      </c>
      <c r="J86" s="51" t="s">
        <v>107</v>
      </c>
    </row>
    <row r="87" spans="1:10" ht="92" x14ac:dyDescent="0.25">
      <c r="A87" s="51"/>
      <c r="B87" s="52" t="s">
        <v>30</v>
      </c>
      <c r="C87" s="52" t="s">
        <v>160</v>
      </c>
      <c r="D87" s="52" t="s">
        <v>157</v>
      </c>
      <c r="E87" s="91">
        <v>0.157</v>
      </c>
      <c r="F87" s="91">
        <v>0.13</v>
      </c>
      <c r="G87" s="91">
        <v>2.7E-2</v>
      </c>
      <c r="H87" s="51" t="s">
        <v>158</v>
      </c>
      <c r="I87" s="52" t="s">
        <v>557</v>
      </c>
      <c r="J87" s="51" t="s">
        <v>107</v>
      </c>
    </row>
    <row r="88" spans="1:10" ht="80.5" x14ac:dyDescent="0.25">
      <c r="A88" s="51"/>
      <c r="B88" s="52" t="s">
        <v>30</v>
      </c>
      <c r="C88" s="52" t="s">
        <v>162</v>
      </c>
      <c r="D88" s="52" t="s">
        <v>157</v>
      </c>
      <c r="E88" s="91">
        <v>0.17599999999999999</v>
      </c>
      <c r="F88" s="91">
        <v>0.14599999999999999</v>
      </c>
      <c r="G88" s="91">
        <v>0.03</v>
      </c>
      <c r="H88" s="51" t="s">
        <v>158</v>
      </c>
      <c r="I88" s="52" t="s">
        <v>558</v>
      </c>
      <c r="J88" s="51" t="s">
        <v>107</v>
      </c>
    </row>
    <row r="89" spans="1:10" ht="103.5" x14ac:dyDescent="0.25">
      <c r="A89" s="51"/>
      <c r="B89" s="52" t="s">
        <v>30</v>
      </c>
      <c r="C89" s="52" t="s">
        <v>164</v>
      </c>
      <c r="D89" s="52" t="s">
        <v>157</v>
      </c>
      <c r="E89" s="91">
        <v>0.20899999999999999</v>
      </c>
      <c r="F89" s="91">
        <v>0.17299999999999999</v>
      </c>
      <c r="G89" s="91">
        <v>3.5999999999999997E-2</v>
      </c>
      <c r="H89" s="51" t="s">
        <v>158</v>
      </c>
      <c r="I89" s="52" t="s">
        <v>559</v>
      </c>
      <c r="J89" s="51" t="s">
        <v>107</v>
      </c>
    </row>
    <row r="90" spans="1:10" ht="46" x14ac:dyDescent="0.25">
      <c r="A90" s="51"/>
      <c r="B90" s="52" t="s">
        <v>30</v>
      </c>
      <c r="C90" s="52" t="s">
        <v>166</v>
      </c>
      <c r="D90" s="52" t="s">
        <v>157</v>
      </c>
      <c r="E90" s="91">
        <v>0.16800000000000001</v>
      </c>
      <c r="F90" s="91">
        <v>0.13900000000000001</v>
      </c>
      <c r="G90" s="91">
        <v>2.9000000000000001E-2</v>
      </c>
      <c r="H90" s="51" t="s">
        <v>158</v>
      </c>
      <c r="I90" s="52" t="s">
        <v>560</v>
      </c>
      <c r="J90" s="51" t="s">
        <v>107</v>
      </c>
    </row>
    <row r="91" spans="1:10" ht="92" x14ac:dyDescent="0.25">
      <c r="A91" s="51"/>
      <c r="B91" s="52" t="s">
        <v>49</v>
      </c>
      <c r="C91" s="52" t="s">
        <v>160</v>
      </c>
      <c r="D91" s="52" t="s">
        <v>157</v>
      </c>
      <c r="E91" s="91">
        <v>0.14299999999999999</v>
      </c>
      <c r="F91" s="91">
        <v>0.128</v>
      </c>
      <c r="G91" s="91">
        <v>1.4999999999999999E-2</v>
      </c>
      <c r="H91" s="51" t="s">
        <v>158</v>
      </c>
      <c r="I91" s="52" t="s">
        <v>561</v>
      </c>
      <c r="J91" s="51" t="s">
        <v>107</v>
      </c>
    </row>
    <row r="92" spans="1:10" ht="80.5" x14ac:dyDescent="0.25">
      <c r="A92" s="51"/>
      <c r="B92" s="52" t="s">
        <v>49</v>
      </c>
      <c r="C92" s="52" t="s">
        <v>162</v>
      </c>
      <c r="D92" s="52" t="s">
        <v>157</v>
      </c>
      <c r="E92" s="91">
        <v>0.153</v>
      </c>
      <c r="F92" s="91">
        <v>0.13600000000000001</v>
      </c>
      <c r="G92" s="91">
        <v>1.6E-2</v>
      </c>
      <c r="H92" s="51" t="s">
        <v>158</v>
      </c>
      <c r="I92" s="52" t="s">
        <v>562</v>
      </c>
      <c r="J92" s="51" t="s">
        <v>107</v>
      </c>
    </row>
    <row r="93" spans="1:10" ht="92" x14ac:dyDescent="0.25">
      <c r="A93" s="51"/>
      <c r="B93" s="52" t="s">
        <v>49</v>
      </c>
      <c r="C93" s="52" t="s">
        <v>164</v>
      </c>
      <c r="D93" s="52" t="s">
        <v>157</v>
      </c>
      <c r="E93" s="91">
        <v>0.184</v>
      </c>
      <c r="F93" s="91">
        <v>0.16400000000000001</v>
      </c>
      <c r="G93" s="91">
        <v>0.02</v>
      </c>
      <c r="H93" s="51" t="s">
        <v>158</v>
      </c>
      <c r="I93" s="52" t="s">
        <v>563</v>
      </c>
      <c r="J93" s="51" t="s">
        <v>107</v>
      </c>
    </row>
    <row r="94" spans="1:10" ht="92" x14ac:dyDescent="0.25">
      <c r="A94" s="51"/>
      <c r="B94" s="52" t="s">
        <v>177</v>
      </c>
      <c r="C94" s="52" t="s">
        <v>160</v>
      </c>
      <c r="D94" s="52" t="s">
        <v>157</v>
      </c>
      <c r="E94" s="91">
        <v>0.161</v>
      </c>
      <c r="F94" s="91">
        <v>0.13100000000000001</v>
      </c>
      <c r="G94" s="91">
        <v>0.03</v>
      </c>
      <c r="H94" s="51" t="s">
        <v>158</v>
      </c>
      <c r="I94" s="52" t="s">
        <v>564</v>
      </c>
      <c r="J94" s="51" t="s">
        <v>107</v>
      </c>
    </row>
    <row r="95" spans="1:10" ht="57.5" x14ac:dyDescent="0.25">
      <c r="A95" s="51"/>
      <c r="B95" s="52" t="s">
        <v>177</v>
      </c>
      <c r="C95" s="52" t="s">
        <v>162</v>
      </c>
      <c r="D95" s="52" t="s">
        <v>157</v>
      </c>
      <c r="E95" s="91">
        <v>0.16600000000000001</v>
      </c>
      <c r="F95" s="91">
        <v>0.13500000000000001</v>
      </c>
      <c r="G95" s="91">
        <v>3.1E-2</v>
      </c>
      <c r="H95" s="51" t="s">
        <v>158</v>
      </c>
      <c r="I95" s="52" t="s">
        <v>565</v>
      </c>
      <c r="J95" s="51" t="s">
        <v>107</v>
      </c>
    </row>
    <row r="96" spans="1:10" ht="92" x14ac:dyDescent="0.25">
      <c r="A96" s="51"/>
      <c r="B96" s="52" t="s">
        <v>177</v>
      </c>
      <c r="C96" s="52" t="s">
        <v>164</v>
      </c>
      <c r="D96" s="52" t="s">
        <v>157</v>
      </c>
      <c r="E96" s="91">
        <v>0.16800000000000001</v>
      </c>
      <c r="F96" s="91">
        <v>0.13700000000000001</v>
      </c>
      <c r="G96" s="91">
        <v>3.1E-2</v>
      </c>
      <c r="H96" s="51" t="s">
        <v>158</v>
      </c>
      <c r="I96" s="52" t="s">
        <v>566</v>
      </c>
      <c r="J96" s="51" t="s">
        <v>107</v>
      </c>
    </row>
    <row r="97" spans="1:10" ht="69" x14ac:dyDescent="0.25">
      <c r="A97" s="51"/>
      <c r="B97" s="52" t="s">
        <v>181</v>
      </c>
      <c r="C97" s="52" t="s">
        <v>182</v>
      </c>
      <c r="D97" s="52" t="s">
        <v>157</v>
      </c>
      <c r="E97" s="91">
        <v>4.1000000000000002E-2</v>
      </c>
      <c r="F97" s="91">
        <v>0</v>
      </c>
      <c r="G97" s="91">
        <v>4.1000000000000002E-2</v>
      </c>
      <c r="H97" s="51" t="s">
        <v>158</v>
      </c>
      <c r="I97" s="52" t="s">
        <v>567</v>
      </c>
      <c r="J97" s="51" t="s">
        <v>107</v>
      </c>
    </row>
    <row r="98" spans="1:10" ht="69" x14ac:dyDescent="0.25">
      <c r="A98" s="51"/>
      <c r="B98" s="52" t="s">
        <v>184</v>
      </c>
      <c r="C98" s="52" t="s">
        <v>182</v>
      </c>
      <c r="D98" s="52" t="s">
        <v>157</v>
      </c>
      <c r="E98" s="91">
        <v>0.09</v>
      </c>
      <c r="F98" s="91">
        <v>0</v>
      </c>
      <c r="G98" s="91">
        <v>0.09</v>
      </c>
      <c r="H98" s="51" t="s">
        <v>158</v>
      </c>
      <c r="I98" s="52" t="s">
        <v>567</v>
      </c>
      <c r="J98" s="51" t="s">
        <v>107</v>
      </c>
    </row>
    <row r="99" spans="1:10" ht="69" x14ac:dyDescent="0.25">
      <c r="A99" s="51"/>
      <c r="B99" s="52" t="s">
        <v>568</v>
      </c>
      <c r="C99" s="52" t="s">
        <v>182</v>
      </c>
      <c r="D99" s="52" t="s">
        <v>157</v>
      </c>
      <c r="E99" s="91">
        <v>0.104</v>
      </c>
      <c r="F99" s="91">
        <v>0</v>
      </c>
      <c r="G99" s="91">
        <v>0.104</v>
      </c>
      <c r="H99" s="51" t="s">
        <v>158</v>
      </c>
      <c r="I99" s="52" t="s">
        <v>567</v>
      </c>
      <c r="J99" s="51" t="s">
        <v>107</v>
      </c>
    </row>
    <row r="100" spans="1:10" ht="69" x14ac:dyDescent="0.25">
      <c r="A100" s="51"/>
      <c r="B100" s="52" t="s">
        <v>190</v>
      </c>
      <c r="C100" s="52" t="s">
        <v>182</v>
      </c>
      <c r="D100" s="52" t="s">
        <v>157</v>
      </c>
      <c r="E100" s="91">
        <v>0.112</v>
      </c>
      <c r="F100" s="91">
        <v>0</v>
      </c>
      <c r="G100" s="91">
        <v>0.112</v>
      </c>
      <c r="H100" s="51" t="s">
        <v>191</v>
      </c>
      <c r="I100" s="52" t="s">
        <v>453</v>
      </c>
      <c r="J100" s="51" t="s">
        <v>117</v>
      </c>
    </row>
    <row r="101" spans="1:10" ht="69" x14ac:dyDescent="0.25">
      <c r="A101" s="51"/>
      <c r="B101" s="52" t="s">
        <v>53</v>
      </c>
      <c r="C101" s="52" t="s">
        <v>182</v>
      </c>
      <c r="D101" s="52" t="s">
        <v>157</v>
      </c>
      <c r="E101" s="91">
        <v>7.0000000000000001E-3</v>
      </c>
      <c r="F101" s="91">
        <v>0</v>
      </c>
      <c r="G101" s="91">
        <v>7.0000000000000001E-3</v>
      </c>
      <c r="H101" s="51" t="s">
        <v>191</v>
      </c>
      <c r="I101" s="52" t="s">
        <v>453</v>
      </c>
      <c r="J101" s="51" t="s">
        <v>107</v>
      </c>
    </row>
    <row r="102" spans="1:10" ht="92.25" customHeight="1" x14ac:dyDescent="0.25">
      <c r="A102" s="51"/>
      <c r="B102" s="52" t="s">
        <v>226</v>
      </c>
      <c r="C102" s="52" t="s">
        <v>132</v>
      </c>
      <c r="D102" s="52" t="s">
        <v>157</v>
      </c>
      <c r="E102" s="91">
        <v>9.1999999999999998E-2</v>
      </c>
      <c r="F102" s="91">
        <v>0</v>
      </c>
      <c r="G102" s="91">
        <v>9.1999999999999998E-2</v>
      </c>
      <c r="H102" s="51" t="s">
        <v>158</v>
      </c>
      <c r="I102" s="52" t="s">
        <v>569</v>
      </c>
      <c r="J102" s="51" t="s">
        <v>107</v>
      </c>
    </row>
    <row r="103" spans="1:10" ht="92.25" customHeight="1" x14ac:dyDescent="0.25">
      <c r="A103" s="51"/>
      <c r="B103" s="52" t="s">
        <v>226</v>
      </c>
      <c r="C103" s="52" t="s">
        <v>195</v>
      </c>
      <c r="D103" s="52" t="s">
        <v>157</v>
      </c>
      <c r="E103" s="91">
        <v>7.8E-2</v>
      </c>
      <c r="F103" s="91">
        <v>0</v>
      </c>
      <c r="G103" s="91">
        <v>7.8E-2</v>
      </c>
      <c r="H103" s="51" t="s">
        <v>158</v>
      </c>
      <c r="I103" s="52" t="s">
        <v>570</v>
      </c>
      <c r="J103" s="51" t="s">
        <v>107</v>
      </c>
    </row>
    <row r="104" spans="1:10" ht="92.25" customHeight="1" x14ac:dyDescent="0.25">
      <c r="A104" s="51"/>
      <c r="B104" s="52" t="s">
        <v>226</v>
      </c>
      <c r="C104" s="52" t="s">
        <v>197</v>
      </c>
      <c r="D104" s="52" t="s">
        <v>157</v>
      </c>
      <c r="E104" s="91">
        <v>3.0000000000000001E-3</v>
      </c>
      <c r="F104" s="91">
        <v>0</v>
      </c>
      <c r="G104" s="91">
        <v>3.0000000000000001E-3</v>
      </c>
      <c r="H104" s="51" t="s">
        <v>158</v>
      </c>
      <c r="I104" s="52" t="s">
        <v>571</v>
      </c>
      <c r="J104" s="51" t="s">
        <v>107</v>
      </c>
    </row>
    <row r="105" spans="1:10" ht="23" x14ac:dyDescent="0.25">
      <c r="A105" s="51" t="s">
        <v>203</v>
      </c>
      <c r="B105" s="52" t="s">
        <v>226</v>
      </c>
      <c r="C105" s="52" t="s">
        <v>132</v>
      </c>
      <c r="D105" s="52" t="s">
        <v>157</v>
      </c>
      <c r="E105" s="91">
        <v>6.0000000000000001E-3</v>
      </c>
      <c r="F105" s="91">
        <v>0</v>
      </c>
      <c r="G105" s="91">
        <v>6.0000000000000001E-3</v>
      </c>
      <c r="H105" s="51" t="s">
        <v>101</v>
      </c>
      <c r="I105" s="52" t="s">
        <v>501</v>
      </c>
      <c r="J105" s="51" t="s">
        <v>107</v>
      </c>
    </row>
    <row r="106" spans="1:10" ht="23" x14ac:dyDescent="0.25">
      <c r="A106" s="51" t="s">
        <v>205</v>
      </c>
      <c r="B106" s="52"/>
      <c r="C106" s="52" t="s">
        <v>30</v>
      </c>
      <c r="D106" s="52" t="s">
        <v>157</v>
      </c>
      <c r="E106" s="91">
        <v>0.29799999999999999</v>
      </c>
      <c r="F106" s="91">
        <v>0.24</v>
      </c>
      <c r="G106" s="91">
        <v>5.8000000000000003E-2</v>
      </c>
      <c r="H106" s="51" t="s">
        <v>101</v>
      </c>
      <c r="I106" s="52" t="s">
        <v>206</v>
      </c>
      <c r="J106" s="51" t="s">
        <v>502</v>
      </c>
    </row>
    <row r="107" spans="1:10" ht="23" x14ac:dyDescent="0.25">
      <c r="A107" s="51" t="s">
        <v>503</v>
      </c>
      <c r="B107" s="52"/>
      <c r="C107" s="52" t="s">
        <v>10</v>
      </c>
      <c r="D107" s="52" t="s">
        <v>157</v>
      </c>
      <c r="E107" s="91">
        <v>0.312</v>
      </c>
      <c r="F107" s="91">
        <v>0.252</v>
      </c>
      <c r="G107" s="91">
        <v>0.06</v>
      </c>
      <c r="H107" s="51" t="s">
        <v>101</v>
      </c>
      <c r="I107" s="52" t="s">
        <v>206</v>
      </c>
      <c r="J107" s="51" t="s">
        <v>502</v>
      </c>
    </row>
    <row r="108" spans="1:10" ht="23" x14ac:dyDescent="0.25">
      <c r="A108" s="51" t="s">
        <v>503</v>
      </c>
      <c r="B108" s="52"/>
      <c r="C108" s="52" t="s">
        <v>49</v>
      </c>
      <c r="D108" s="52" t="s">
        <v>157</v>
      </c>
      <c r="E108" s="91">
        <v>0.27400000000000002</v>
      </c>
      <c r="F108" s="91">
        <v>0.221</v>
      </c>
      <c r="G108" s="91">
        <v>5.2999999999999999E-2</v>
      </c>
      <c r="H108" s="51" t="s">
        <v>101</v>
      </c>
      <c r="I108" s="52" t="s">
        <v>206</v>
      </c>
      <c r="J108" s="51" t="s">
        <v>502</v>
      </c>
    </row>
    <row r="109" spans="1:10" ht="34.5" x14ac:dyDescent="0.25">
      <c r="A109" s="51" t="s">
        <v>504</v>
      </c>
      <c r="B109" s="52"/>
      <c r="C109" s="52" t="s">
        <v>30</v>
      </c>
      <c r="D109" s="52" t="s">
        <v>208</v>
      </c>
      <c r="E109" s="91">
        <v>3.3000000000000002E-2</v>
      </c>
      <c r="F109" s="91">
        <v>2.7E-2</v>
      </c>
      <c r="G109" s="91">
        <v>6.0000000000000001E-3</v>
      </c>
      <c r="H109" s="51" t="s">
        <v>101</v>
      </c>
      <c r="I109" s="52" t="s">
        <v>505</v>
      </c>
      <c r="J109" s="51" t="s">
        <v>502</v>
      </c>
    </row>
    <row r="110" spans="1:10" ht="23" x14ac:dyDescent="0.25">
      <c r="A110" s="51"/>
      <c r="B110" s="52"/>
      <c r="C110" s="52" t="s">
        <v>30</v>
      </c>
      <c r="D110" s="52" t="s">
        <v>157</v>
      </c>
      <c r="E110" s="91">
        <v>1.0429999999999999</v>
      </c>
      <c r="F110" s="91">
        <v>0.85299999999999998</v>
      </c>
      <c r="G110" s="91">
        <v>0.19</v>
      </c>
      <c r="H110" s="51" t="s">
        <v>101</v>
      </c>
      <c r="I110" s="52"/>
      <c r="J110" s="51" t="s">
        <v>502</v>
      </c>
    </row>
    <row r="111" spans="1:10" ht="33.75" customHeight="1" x14ac:dyDescent="0.25">
      <c r="A111" s="51" t="s">
        <v>217</v>
      </c>
      <c r="B111" s="176" t="s">
        <v>218</v>
      </c>
      <c r="C111" s="177"/>
      <c r="D111" s="52" t="s">
        <v>208</v>
      </c>
      <c r="E111" s="91">
        <v>1.4999999999999999E-2</v>
      </c>
      <c r="F111" s="91">
        <v>1.0999999999999999E-2</v>
      </c>
      <c r="G111" s="91">
        <v>4.0000000000000001E-3</v>
      </c>
      <c r="H111" s="51" t="s">
        <v>506</v>
      </c>
      <c r="I111" s="52" t="s">
        <v>507</v>
      </c>
      <c r="J111" s="51" t="s">
        <v>19</v>
      </c>
    </row>
    <row r="112" spans="1:10" ht="33.75" customHeight="1" x14ac:dyDescent="0.25">
      <c r="A112" s="51"/>
      <c r="B112" s="52" t="s">
        <v>220</v>
      </c>
      <c r="C112" s="51" t="s">
        <v>182</v>
      </c>
      <c r="D112" s="52" t="s">
        <v>208</v>
      </c>
      <c r="E112" s="51">
        <v>7.0999999999999994E-2</v>
      </c>
      <c r="F112" s="51">
        <v>5.1999999999999998E-2</v>
      </c>
      <c r="G112" s="51">
        <v>1.9E-2</v>
      </c>
      <c r="H112" s="51" t="s">
        <v>506</v>
      </c>
      <c r="I112" s="51" t="s">
        <v>508</v>
      </c>
      <c r="J112" s="51" t="s">
        <v>309</v>
      </c>
    </row>
    <row r="113" spans="1:10" ht="23" x14ac:dyDescent="0.25">
      <c r="A113" s="51" t="s">
        <v>222</v>
      </c>
      <c r="B113" s="176" t="s">
        <v>223</v>
      </c>
      <c r="C113" s="177"/>
      <c r="D113" s="52" t="s">
        <v>208</v>
      </c>
      <c r="E113" s="91">
        <v>2E-3</v>
      </c>
      <c r="F113" s="91">
        <v>2E-3</v>
      </c>
      <c r="G113" s="91">
        <v>1E-3</v>
      </c>
      <c r="H113" s="51" t="s">
        <v>506</v>
      </c>
      <c r="I113" s="52" t="s">
        <v>509</v>
      </c>
      <c r="J113" s="51" t="s">
        <v>19</v>
      </c>
    </row>
    <row r="114" spans="1:10" ht="23" x14ac:dyDescent="0.25">
      <c r="A114" s="51"/>
      <c r="B114" s="176" t="s">
        <v>510</v>
      </c>
      <c r="C114" s="177"/>
      <c r="D114" s="52" t="s">
        <v>208</v>
      </c>
      <c r="E114" s="91">
        <v>0.09</v>
      </c>
      <c r="F114" s="91">
        <v>6.9000000000000006E-2</v>
      </c>
      <c r="G114" s="91">
        <v>2.1999999999999999E-2</v>
      </c>
      <c r="H114" s="51" t="s">
        <v>506</v>
      </c>
      <c r="I114" s="52" t="s">
        <v>511</v>
      </c>
      <c r="J114" s="51" t="s">
        <v>19</v>
      </c>
    </row>
    <row r="115" spans="1:10" ht="34.5" x14ac:dyDescent="0.25">
      <c r="A115" s="51"/>
      <c r="B115" s="176" t="s">
        <v>512</v>
      </c>
      <c r="C115" s="177"/>
      <c r="D115" s="52" t="s">
        <v>208</v>
      </c>
      <c r="E115" s="91">
        <v>0</v>
      </c>
      <c r="F115" s="91">
        <v>0</v>
      </c>
      <c r="G115" s="91">
        <v>0</v>
      </c>
      <c r="H115" s="51" t="s">
        <v>506</v>
      </c>
      <c r="I115" s="52" t="s">
        <v>513</v>
      </c>
      <c r="J115" s="51" t="s">
        <v>19</v>
      </c>
    </row>
    <row r="116" spans="1:10" ht="69" x14ac:dyDescent="0.25">
      <c r="A116" s="51"/>
      <c r="B116" s="176" t="s">
        <v>514</v>
      </c>
      <c r="C116" s="177"/>
      <c r="D116" s="52" t="s">
        <v>208</v>
      </c>
      <c r="E116" s="91">
        <v>2.5999999999999999E-2</v>
      </c>
      <c r="F116" s="91">
        <v>0</v>
      </c>
      <c r="G116" s="91">
        <v>2.5999999999999999E-2</v>
      </c>
      <c r="H116" s="51" t="s">
        <v>515</v>
      </c>
      <c r="I116" s="52" t="s">
        <v>516</v>
      </c>
      <c r="J116" s="51" t="s">
        <v>517</v>
      </c>
    </row>
    <row r="117" spans="1:10" ht="23" x14ac:dyDescent="0.25">
      <c r="A117" s="51" t="s">
        <v>518</v>
      </c>
      <c r="B117" s="176" t="s">
        <v>232</v>
      </c>
      <c r="C117" s="177"/>
      <c r="D117" s="52" t="s">
        <v>208</v>
      </c>
      <c r="E117" s="91">
        <v>0.10299999999999999</v>
      </c>
      <c r="F117" s="91"/>
      <c r="G117" s="91"/>
      <c r="H117" s="51" t="s">
        <v>506</v>
      </c>
      <c r="I117" s="52" t="s">
        <v>519</v>
      </c>
      <c r="J117" s="51" t="s">
        <v>19</v>
      </c>
    </row>
    <row r="118" spans="1:10" ht="23" x14ac:dyDescent="0.25">
      <c r="A118" s="51"/>
      <c r="B118" s="176" t="s">
        <v>520</v>
      </c>
      <c r="C118" s="177"/>
      <c r="D118" s="52" t="s">
        <v>208</v>
      </c>
      <c r="E118" s="91">
        <v>0.129</v>
      </c>
      <c r="F118" s="91">
        <v>9.8000000000000004E-2</v>
      </c>
      <c r="G118" s="91">
        <v>3.1E-2</v>
      </c>
      <c r="H118" s="51" t="s">
        <v>506</v>
      </c>
      <c r="I118" s="52" t="s">
        <v>521</v>
      </c>
      <c r="J118" s="51" t="s">
        <v>19</v>
      </c>
    </row>
    <row r="119" spans="1:10" ht="34.5" x14ac:dyDescent="0.25">
      <c r="A119" s="51"/>
      <c r="B119" s="176" t="s">
        <v>522</v>
      </c>
      <c r="C119" s="177"/>
      <c r="D119" s="52" t="s">
        <v>208</v>
      </c>
      <c r="E119" s="91">
        <v>5.5E-2</v>
      </c>
      <c r="F119" s="91">
        <v>7.0000000000000001E-3</v>
      </c>
      <c r="G119" s="91">
        <v>4.8000000000000001E-2</v>
      </c>
      <c r="H119" s="51" t="s">
        <v>506</v>
      </c>
      <c r="I119" s="52" t="s">
        <v>523</v>
      </c>
      <c r="J119" s="51" t="s">
        <v>19</v>
      </c>
    </row>
    <row r="120" spans="1:10" ht="23" x14ac:dyDescent="0.25">
      <c r="A120" s="51"/>
      <c r="B120" s="176" t="s">
        <v>524</v>
      </c>
      <c r="C120" s="177"/>
      <c r="D120" s="52" t="s">
        <v>208</v>
      </c>
      <c r="E120" s="91">
        <v>0.11600000000000001</v>
      </c>
      <c r="F120" s="91">
        <v>0</v>
      </c>
      <c r="G120" s="91">
        <v>0.11600000000000001</v>
      </c>
      <c r="H120" s="51" t="s">
        <v>506</v>
      </c>
      <c r="I120" s="52" t="s">
        <v>525</v>
      </c>
      <c r="J120" s="51" t="s">
        <v>19</v>
      </c>
    </row>
    <row r="121" spans="1:10" ht="23" x14ac:dyDescent="0.25">
      <c r="A121" s="51"/>
      <c r="B121" s="176" t="s">
        <v>526</v>
      </c>
      <c r="C121" s="177"/>
      <c r="D121" s="52" t="s">
        <v>208</v>
      </c>
      <c r="E121" s="91">
        <v>0</v>
      </c>
      <c r="F121" s="91">
        <v>0</v>
      </c>
      <c r="G121" s="91">
        <v>0</v>
      </c>
      <c r="H121" s="51" t="s">
        <v>506</v>
      </c>
      <c r="I121" s="52" t="s">
        <v>237</v>
      </c>
      <c r="J121" s="51" t="s">
        <v>19</v>
      </c>
    </row>
    <row r="122" spans="1:10" ht="23" x14ac:dyDescent="0.25">
      <c r="A122" s="51" t="s">
        <v>238</v>
      </c>
      <c r="B122" s="176" t="s">
        <v>226</v>
      </c>
      <c r="C122" s="177"/>
      <c r="D122" s="52" t="s">
        <v>208</v>
      </c>
      <c r="E122" s="91">
        <v>0</v>
      </c>
      <c r="F122" s="91">
        <v>0</v>
      </c>
      <c r="G122" s="91">
        <v>0</v>
      </c>
      <c r="H122" s="51" t="s">
        <v>506</v>
      </c>
      <c r="I122" s="52" t="s">
        <v>237</v>
      </c>
      <c r="J122" s="51" t="s">
        <v>19</v>
      </c>
    </row>
    <row r="123" spans="1:10" ht="23" x14ac:dyDescent="0.25">
      <c r="A123" s="51" t="s">
        <v>240</v>
      </c>
      <c r="B123" s="176" t="s">
        <v>226</v>
      </c>
      <c r="C123" s="177"/>
      <c r="D123" s="52" t="s">
        <v>208</v>
      </c>
      <c r="E123" s="91">
        <v>0</v>
      </c>
      <c r="F123" s="91">
        <v>0</v>
      </c>
      <c r="G123" s="91">
        <v>0</v>
      </c>
      <c r="H123" s="51" t="s">
        <v>506</v>
      </c>
      <c r="I123" s="52" t="s">
        <v>237</v>
      </c>
      <c r="J123" s="51" t="s">
        <v>19</v>
      </c>
    </row>
    <row r="124" spans="1:10" ht="126.5" x14ac:dyDescent="0.25">
      <c r="A124" s="51" t="s">
        <v>244</v>
      </c>
      <c r="B124" s="52" t="s">
        <v>245</v>
      </c>
      <c r="C124" s="52" t="s">
        <v>246</v>
      </c>
      <c r="D124" s="52" t="s">
        <v>208</v>
      </c>
      <c r="E124" s="91">
        <v>0.29699999999999999</v>
      </c>
      <c r="F124" s="91">
        <v>0.27800000000000002</v>
      </c>
      <c r="G124" s="91">
        <v>1.9E-2</v>
      </c>
      <c r="H124" s="51" t="s">
        <v>101</v>
      </c>
      <c r="I124" s="52" t="s">
        <v>572</v>
      </c>
      <c r="J124" s="51" t="s">
        <v>502</v>
      </c>
    </row>
    <row r="125" spans="1:10" ht="126.5" x14ac:dyDescent="0.25">
      <c r="A125" s="51"/>
      <c r="B125" s="52" t="s">
        <v>249</v>
      </c>
      <c r="C125" s="52" t="s">
        <v>250</v>
      </c>
      <c r="D125" s="52" t="s">
        <v>208</v>
      </c>
      <c r="E125" s="91">
        <v>0.2</v>
      </c>
      <c r="F125" s="91">
        <v>0.187</v>
      </c>
      <c r="G125" s="91">
        <v>1.2999999999999999E-2</v>
      </c>
      <c r="H125" s="51" t="s">
        <v>101</v>
      </c>
      <c r="I125" s="52" t="s">
        <v>572</v>
      </c>
      <c r="J125" s="51" t="s">
        <v>502</v>
      </c>
    </row>
    <row r="126" spans="1:10" ht="126.5" x14ac:dyDescent="0.25">
      <c r="A126" s="51"/>
      <c r="B126" s="52" t="s">
        <v>251</v>
      </c>
      <c r="C126" s="52" t="s">
        <v>252</v>
      </c>
      <c r="D126" s="52" t="s">
        <v>208</v>
      </c>
      <c r="E126" s="91">
        <v>0.14699999999999999</v>
      </c>
      <c r="F126" s="91">
        <v>0.13700000000000001</v>
      </c>
      <c r="G126" s="91">
        <v>0.01</v>
      </c>
      <c r="H126" s="51" t="s">
        <v>101</v>
      </c>
      <c r="I126" s="52" t="s">
        <v>572</v>
      </c>
      <c r="J126" s="51" t="s">
        <v>502</v>
      </c>
    </row>
    <row r="127" spans="1:10" ht="22.5" customHeight="1" x14ac:dyDescent="0.25">
      <c r="A127" s="181" t="s">
        <v>254</v>
      </c>
      <c r="B127" s="181"/>
      <c r="C127" s="181"/>
      <c r="D127" s="181"/>
      <c r="E127" s="181"/>
      <c r="F127" s="181"/>
      <c r="G127" s="181"/>
      <c r="H127" s="181"/>
      <c r="I127" s="181"/>
      <c r="J127" s="181"/>
    </row>
    <row r="128" spans="1:10" ht="23" x14ac:dyDescent="0.25">
      <c r="A128" s="51" t="s">
        <v>255</v>
      </c>
      <c r="B128" s="52" t="s">
        <v>256</v>
      </c>
      <c r="C128" s="52" t="s">
        <v>257</v>
      </c>
      <c r="D128" s="52" t="s">
        <v>258</v>
      </c>
      <c r="E128" s="91">
        <v>1.3260000000000001</v>
      </c>
      <c r="F128" s="91">
        <v>1.0049999999999999</v>
      </c>
      <c r="G128" s="91">
        <v>0.32100000000000001</v>
      </c>
      <c r="H128" s="51" t="s">
        <v>259</v>
      </c>
      <c r="I128" s="52" t="s">
        <v>260</v>
      </c>
      <c r="J128" s="51" t="s">
        <v>19</v>
      </c>
    </row>
    <row r="129" spans="1:10" ht="34.5" x14ac:dyDescent="0.25">
      <c r="A129" s="51"/>
      <c r="B129" s="52" t="s">
        <v>261</v>
      </c>
      <c r="C129" s="52" t="s">
        <v>262</v>
      </c>
      <c r="D129" s="52" t="s">
        <v>258</v>
      </c>
      <c r="E129" s="91">
        <v>0.36299999999999999</v>
      </c>
      <c r="F129" s="91">
        <v>0.27500000000000002</v>
      </c>
      <c r="G129" s="91">
        <v>8.7999999999999995E-2</v>
      </c>
      <c r="H129" s="51" t="s">
        <v>263</v>
      </c>
      <c r="I129" s="52" t="s">
        <v>264</v>
      </c>
      <c r="J129" s="51" t="s">
        <v>19</v>
      </c>
    </row>
    <row r="130" spans="1:10" ht="34.5" x14ac:dyDescent="0.25">
      <c r="A130" s="51"/>
      <c r="B130" s="52"/>
      <c r="C130" s="52" t="s">
        <v>265</v>
      </c>
      <c r="D130" s="52" t="s">
        <v>258</v>
      </c>
      <c r="E130" s="91">
        <v>0.25600000000000001</v>
      </c>
      <c r="F130" s="91">
        <v>0.19400000000000001</v>
      </c>
      <c r="G130" s="91">
        <v>6.2E-2</v>
      </c>
      <c r="H130" s="51" t="s">
        <v>263</v>
      </c>
      <c r="I130" s="52" t="s">
        <v>266</v>
      </c>
      <c r="J130" s="51" t="s">
        <v>19</v>
      </c>
    </row>
    <row r="131" spans="1:10" ht="57.5" x14ac:dyDescent="0.25">
      <c r="A131" s="51"/>
      <c r="B131" s="52"/>
      <c r="C131" s="52" t="s">
        <v>267</v>
      </c>
      <c r="D131" s="52" t="s">
        <v>258</v>
      </c>
      <c r="E131" s="91">
        <v>0.105</v>
      </c>
      <c r="F131" s="91">
        <v>0.08</v>
      </c>
      <c r="G131" s="91">
        <v>2.5000000000000001E-2</v>
      </c>
      <c r="H131" s="51" t="s">
        <v>263</v>
      </c>
      <c r="I131" s="52" t="s">
        <v>268</v>
      </c>
      <c r="J131" s="51" t="s">
        <v>19</v>
      </c>
    </row>
    <row r="132" spans="1:10" ht="34.5" x14ac:dyDescent="0.25">
      <c r="A132" s="51"/>
      <c r="B132" s="52"/>
      <c r="C132" s="52" t="s">
        <v>269</v>
      </c>
      <c r="D132" s="52" t="s">
        <v>258</v>
      </c>
      <c r="E132" s="91">
        <v>8.7999999999999995E-2</v>
      </c>
      <c r="F132" s="91">
        <v>6.7000000000000004E-2</v>
      </c>
      <c r="G132" s="91">
        <v>2.1000000000000001E-2</v>
      </c>
      <c r="H132" s="51" t="s">
        <v>263</v>
      </c>
      <c r="I132" s="52" t="s">
        <v>270</v>
      </c>
      <c r="J132" s="51" t="s">
        <v>19</v>
      </c>
    </row>
    <row r="133" spans="1:10" ht="23" x14ac:dyDescent="0.25">
      <c r="A133" s="51"/>
      <c r="B133" s="52"/>
      <c r="C133" s="52" t="s">
        <v>271</v>
      </c>
      <c r="D133" s="52" t="s">
        <v>258</v>
      </c>
      <c r="E133" s="91">
        <v>8.5000000000000006E-2</v>
      </c>
      <c r="F133" s="91">
        <v>6.5000000000000002E-2</v>
      </c>
      <c r="G133" s="91">
        <v>2.1000000000000001E-2</v>
      </c>
      <c r="H133" s="51" t="s">
        <v>263</v>
      </c>
      <c r="I133" s="52" t="s">
        <v>272</v>
      </c>
      <c r="J133" s="51" t="s">
        <v>19</v>
      </c>
    </row>
    <row r="134" spans="1:10" ht="23" x14ac:dyDescent="0.25">
      <c r="A134" s="51"/>
      <c r="B134" s="52" t="s">
        <v>222</v>
      </c>
      <c r="C134" s="52" t="s">
        <v>30</v>
      </c>
      <c r="D134" s="52" t="s">
        <v>258</v>
      </c>
      <c r="E134" s="91">
        <v>1.7000000000000001E-2</v>
      </c>
      <c r="F134" s="91">
        <v>1.2999999999999999E-2</v>
      </c>
      <c r="G134" s="91">
        <v>4.0000000000000001E-3</v>
      </c>
      <c r="H134" s="51" t="s">
        <v>273</v>
      </c>
      <c r="I134" s="52" t="s">
        <v>274</v>
      </c>
      <c r="J134" s="51" t="s">
        <v>19</v>
      </c>
    </row>
    <row r="135" spans="1:10" ht="23" x14ac:dyDescent="0.25">
      <c r="A135" s="51"/>
      <c r="B135" s="52"/>
      <c r="C135" s="52" t="s">
        <v>226</v>
      </c>
      <c r="D135" s="52" t="s">
        <v>258</v>
      </c>
      <c r="E135" s="91">
        <v>8.9999999999999993E-3</v>
      </c>
      <c r="F135" s="91">
        <v>0</v>
      </c>
      <c r="G135" s="91">
        <v>8.9999999999999993E-3</v>
      </c>
      <c r="H135" s="51" t="s">
        <v>273</v>
      </c>
      <c r="I135" s="52" t="s">
        <v>274</v>
      </c>
      <c r="J135" s="51" t="s">
        <v>19</v>
      </c>
    </row>
    <row r="136" spans="1:10" ht="23" x14ac:dyDescent="0.25">
      <c r="A136" s="51"/>
      <c r="B136" s="52"/>
      <c r="C136" s="52" t="s">
        <v>275</v>
      </c>
      <c r="D136" s="52" t="s">
        <v>258</v>
      </c>
      <c r="E136" s="91">
        <v>1.0999999999999999E-2</v>
      </c>
      <c r="F136" s="91">
        <v>4.0000000000000001E-3</v>
      </c>
      <c r="G136" s="91">
        <v>8.0000000000000002E-3</v>
      </c>
      <c r="H136" s="51" t="s">
        <v>17</v>
      </c>
      <c r="I136" s="52" t="s">
        <v>276</v>
      </c>
      <c r="J136" s="51" t="s">
        <v>19</v>
      </c>
    </row>
    <row r="137" spans="1:10" ht="57.5" x14ac:dyDescent="0.25">
      <c r="A137" s="51"/>
      <c r="B137" s="52" t="s">
        <v>277</v>
      </c>
      <c r="C137" s="52" t="s">
        <v>278</v>
      </c>
      <c r="D137" s="52" t="s">
        <v>258</v>
      </c>
      <c r="E137" s="91">
        <v>4.1000000000000002E-2</v>
      </c>
      <c r="F137" s="91">
        <v>3.1E-2</v>
      </c>
      <c r="G137" s="91">
        <v>0.01</v>
      </c>
      <c r="H137" s="51" t="s">
        <v>279</v>
      </c>
      <c r="I137" s="52" t="s">
        <v>280</v>
      </c>
      <c r="J137" s="51" t="s">
        <v>19</v>
      </c>
    </row>
    <row r="138" spans="1:10" ht="69" x14ac:dyDescent="0.25">
      <c r="A138" s="51"/>
      <c r="B138" s="52"/>
      <c r="C138" s="52" t="s">
        <v>281</v>
      </c>
      <c r="D138" s="52" t="s">
        <v>258</v>
      </c>
      <c r="E138" s="91">
        <v>3.1E-2</v>
      </c>
      <c r="F138" s="91">
        <v>2.3E-2</v>
      </c>
      <c r="G138" s="91">
        <v>7.0000000000000001E-3</v>
      </c>
      <c r="H138" s="51" t="s">
        <v>279</v>
      </c>
      <c r="I138" s="52" t="s">
        <v>282</v>
      </c>
      <c r="J138" s="51" t="s">
        <v>19</v>
      </c>
    </row>
    <row r="139" spans="1:10" ht="69" x14ac:dyDescent="0.25">
      <c r="A139" s="51"/>
      <c r="B139" s="52"/>
      <c r="C139" s="52" t="s">
        <v>283</v>
      </c>
      <c r="D139" s="52" t="s">
        <v>258</v>
      </c>
      <c r="E139" s="91">
        <v>2.1000000000000001E-2</v>
      </c>
      <c r="F139" s="91">
        <v>1.6E-2</v>
      </c>
      <c r="G139" s="91">
        <v>5.0000000000000001E-3</v>
      </c>
      <c r="H139" s="51" t="s">
        <v>279</v>
      </c>
      <c r="I139" s="52" t="s">
        <v>284</v>
      </c>
      <c r="J139" s="51" t="s">
        <v>19</v>
      </c>
    </row>
    <row r="140" spans="1:10" ht="138" x14ac:dyDescent="0.25">
      <c r="A140" s="51"/>
      <c r="B140" s="52"/>
      <c r="C140" s="52" t="s">
        <v>285</v>
      </c>
      <c r="D140" s="52" t="s">
        <v>258</v>
      </c>
      <c r="E140" s="91">
        <v>3.1E-2</v>
      </c>
      <c r="F140" s="91">
        <v>2.3E-2</v>
      </c>
      <c r="G140" s="91">
        <v>7.0000000000000001E-3</v>
      </c>
      <c r="H140" s="51" t="s">
        <v>279</v>
      </c>
      <c r="I140" s="52" t="s">
        <v>286</v>
      </c>
      <c r="J140" s="51" t="s">
        <v>19</v>
      </c>
    </row>
    <row r="141" spans="1:10" ht="34.5" x14ac:dyDescent="0.25">
      <c r="A141" s="51"/>
      <c r="B141" s="52" t="s">
        <v>287</v>
      </c>
      <c r="C141" s="52" t="s">
        <v>288</v>
      </c>
      <c r="D141" s="52" t="s">
        <v>258</v>
      </c>
      <c r="E141" s="91">
        <v>2.1999999999999999E-2</v>
      </c>
      <c r="F141" s="91">
        <v>1.7999999999999999E-2</v>
      </c>
      <c r="G141" s="91">
        <v>4.0000000000000001E-3</v>
      </c>
      <c r="H141" s="51" t="s">
        <v>289</v>
      </c>
      <c r="I141" s="52" t="s">
        <v>290</v>
      </c>
      <c r="J141" s="51" t="s">
        <v>19</v>
      </c>
    </row>
    <row r="142" spans="1:10" ht="34.5" x14ac:dyDescent="0.25">
      <c r="A142" s="51"/>
      <c r="B142" s="52"/>
      <c r="C142" s="52" t="s">
        <v>291</v>
      </c>
      <c r="D142" s="52" t="s">
        <v>258</v>
      </c>
      <c r="E142" s="91">
        <v>7.0000000000000001E-3</v>
      </c>
      <c r="F142" s="91">
        <v>5.0000000000000001E-3</v>
      </c>
      <c r="G142" s="91">
        <v>1E-3</v>
      </c>
      <c r="H142" s="51" t="s">
        <v>289</v>
      </c>
      <c r="I142" s="52" t="s">
        <v>292</v>
      </c>
      <c r="J142" s="51" t="s">
        <v>19</v>
      </c>
    </row>
    <row r="143" spans="1:10" ht="57.5" x14ac:dyDescent="0.25">
      <c r="A143" s="51"/>
      <c r="B143" s="52"/>
      <c r="C143" s="52" t="s">
        <v>293</v>
      </c>
      <c r="D143" s="52" t="s">
        <v>258</v>
      </c>
      <c r="E143" s="91">
        <v>7.0000000000000001E-3</v>
      </c>
      <c r="F143" s="91">
        <v>5.0000000000000001E-3</v>
      </c>
      <c r="G143" s="91">
        <v>1E-3</v>
      </c>
      <c r="H143" s="51" t="s">
        <v>289</v>
      </c>
      <c r="I143" s="52" t="s">
        <v>294</v>
      </c>
      <c r="J143" s="51" t="s">
        <v>19</v>
      </c>
    </row>
    <row r="144" spans="1:10" ht="23" x14ac:dyDescent="0.25">
      <c r="A144" s="51"/>
      <c r="B144" s="52" t="s">
        <v>295</v>
      </c>
      <c r="C144" s="52" t="s">
        <v>296</v>
      </c>
      <c r="D144" s="52" t="s">
        <v>258</v>
      </c>
      <c r="E144" s="91">
        <v>0.55000000000000004</v>
      </c>
      <c r="F144" s="91">
        <v>0.43099999999999999</v>
      </c>
      <c r="G144" s="91">
        <v>0.11899999999999999</v>
      </c>
      <c r="H144" s="51" t="s">
        <v>297</v>
      </c>
      <c r="I144" s="52" t="s">
        <v>298</v>
      </c>
      <c r="J144" s="51" t="s">
        <v>19</v>
      </c>
    </row>
    <row r="145" spans="1:21" ht="23" x14ac:dyDescent="0.25">
      <c r="A145" s="51" t="s">
        <v>299</v>
      </c>
      <c r="B145" s="52" t="s">
        <v>261</v>
      </c>
      <c r="C145" s="52" t="s">
        <v>300</v>
      </c>
      <c r="D145" s="52" t="s">
        <v>258</v>
      </c>
      <c r="E145" s="91">
        <v>0.21199999999999999</v>
      </c>
      <c r="F145" s="91">
        <v>0.161</v>
      </c>
      <c r="G145" s="91">
        <v>5.0999999999999997E-2</v>
      </c>
      <c r="H145" s="51" t="s">
        <v>301</v>
      </c>
      <c r="I145" s="52" t="s">
        <v>302</v>
      </c>
      <c r="J145" s="51" t="s">
        <v>19</v>
      </c>
    </row>
    <row r="146" spans="1:21" ht="46" x14ac:dyDescent="0.25">
      <c r="A146" s="51"/>
      <c r="B146" s="52"/>
      <c r="C146" s="52" t="s">
        <v>303</v>
      </c>
      <c r="D146" s="52" t="s">
        <v>258</v>
      </c>
      <c r="E146" s="91">
        <v>0.122</v>
      </c>
      <c r="F146" s="91">
        <v>9.2999999999999999E-2</v>
      </c>
      <c r="G146" s="91">
        <v>2.9000000000000001E-2</v>
      </c>
      <c r="H146" s="51" t="s">
        <v>301</v>
      </c>
      <c r="I146" s="52" t="s">
        <v>304</v>
      </c>
      <c r="J146" s="51" t="s">
        <v>19</v>
      </c>
    </row>
    <row r="147" spans="1:21" ht="46" x14ac:dyDescent="0.25">
      <c r="A147" s="51"/>
      <c r="B147" s="52"/>
      <c r="C147" s="52" t="s">
        <v>305</v>
      </c>
      <c r="D147" s="52" t="s">
        <v>258</v>
      </c>
      <c r="E147" s="91">
        <v>0.121</v>
      </c>
      <c r="F147" s="91">
        <v>9.1999999999999998E-2</v>
      </c>
      <c r="G147" s="91">
        <v>2.9000000000000001E-2</v>
      </c>
      <c r="H147" s="51" t="s">
        <v>301</v>
      </c>
      <c r="I147" s="52" t="s">
        <v>304</v>
      </c>
      <c r="J147" s="51" t="s">
        <v>19</v>
      </c>
    </row>
    <row r="148" spans="1:21" ht="23" x14ac:dyDescent="0.25">
      <c r="A148" s="51"/>
      <c r="B148" s="52"/>
      <c r="C148" s="52" t="s">
        <v>271</v>
      </c>
      <c r="D148" s="52" t="s">
        <v>258</v>
      </c>
      <c r="E148" s="91">
        <v>0.109</v>
      </c>
      <c r="F148" s="91">
        <v>8.3000000000000004E-2</v>
      </c>
      <c r="G148" s="91">
        <v>0.02</v>
      </c>
      <c r="H148" s="51" t="s">
        <v>301</v>
      </c>
      <c r="I148" s="52" t="s">
        <v>306</v>
      </c>
      <c r="J148" s="51" t="s">
        <v>19</v>
      </c>
    </row>
    <row r="149" spans="1:21" ht="23" x14ac:dyDescent="0.25">
      <c r="A149" s="51"/>
      <c r="B149" s="52" t="s">
        <v>222</v>
      </c>
      <c r="C149" s="52" t="s">
        <v>30</v>
      </c>
      <c r="D149" s="52" t="s">
        <v>258</v>
      </c>
      <c r="E149" s="24">
        <v>2.7E-2</v>
      </c>
      <c r="F149" s="24">
        <v>0.02</v>
      </c>
      <c r="G149" s="24">
        <v>7.0000000000000001E-3</v>
      </c>
      <c r="H149" s="51" t="s">
        <v>307</v>
      </c>
      <c r="I149" s="52" t="s">
        <v>308</v>
      </c>
      <c r="J149" s="51" t="s">
        <v>309</v>
      </c>
      <c r="M149"/>
      <c r="N149"/>
      <c r="O149"/>
      <c r="P149"/>
      <c r="Q149"/>
      <c r="R149"/>
      <c r="S149"/>
      <c r="T149"/>
      <c r="U149"/>
    </row>
    <row r="150" spans="1:21" ht="23" x14ac:dyDescent="0.25">
      <c r="A150" s="51"/>
      <c r="B150" s="52"/>
      <c r="C150" s="52" t="s">
        <v>226</v>
      </c>
      <c r="D150" s="52" t="s">
        <v>258</v>
      </c>
      <c r="E150" s="24">
        <v>1.4999999999999999E-2</v>
      </c>
      <c r="F150" s="24">
        <v>0</v>
      </c>
      <c r="G150" s="24">
        <v>1.4999999999999999E-2</v>
      </c>
      <c r="H150" s="51" t="s">
        <v>307</v>
      </c>
      <c r="I150" s="52" t="s">
        <v>308</v>
      </c>
      <c r="J150" s="51" t="s">
        <v>309</v>
      </c>
      <c r="M150"/>
      <c r="N150"/>
      <c r="O150"/>
      <c r="P150"/>
      <c r="Q150"/>
      <c r="R150"/>
      <c r="S150"/>
      <c r="T150"/>
      <c r="U150"/>
    </row>
    <row r="151" spans="1:21" ht="23" x14ac:dyDescent="0.25">
      <c r="A151" s="51"/>
      <c r="B151" s="52"/>
      <c r="C151" s="52" t="s">
        <v>275</v>
      </c>
      <c r="D151" s="52" t="s">
        <v>258</v>
      </c>
      <c r="E151" s="24">
        <v>1.7999999999999999E-2</v>
      </c>
      <c r="F151" s="24">
        <v>5.0000000000000001E-3</v>
      </c>
      <c r="G151" s="24">
        <v>1.2999999999999999E-2</v>
      </c>
      <c r="H151" s="51" t="s">
        <v>307</v>
      </c>
      <c r="I151" s="52" t="s">
        <v>310</v>
      </c>
      <c r="J151" s="51" t="s">
        <v>309</v>
      </c>
      <c r="M151"/>
      <c r="N151"/>
      <c r="O151"/>
      <c r="P151"/>
      <c r="Q151"/>
      <c r="R151"/>
      <c r="S151"/>
      <c r="T151"/>
      <c r="U151"/>
    </row>
    <row r="152" spans="1:21" ht="34.5" x14ac:dyDescent="0.25">
      <c r="A152" s="51"/>
      <c r="B152" s="52" t="s">
        <v>277</v>
      </c>
      <c r="C152" s="52" t="s">
        <v>311</v>
      </c>
      <c r="D152" s="52" t="s">
        <v>258</v>
      </c>
      <c r="E152" s="91">
        <v>5.3999999999999999E-2</v>
      </c>
      <c r="F152" s="91">
        <v>4.1000000000000002E-2</v>
      </c>
      <c r="G152" s="111">
        <v>1.2999999999999999E-2</v>
      </c>
      <c r="H152" s="51" t="s">
        <v>312</v>
      </c>
      <c r="I152" s="52" t="s">
        <v>313</v>
      </c>
      <c r="J152" s="108" t="s">
        <v>527</v>
      </c>
    </row>
    <row r="153" spans="1:21" ht="46" x14ac:dyDescent="0.25">
      <c r="A153" s="51"/>
      <c r="B153" s="52"/>
      <c r="C153" s="52" t="s">
        <v>315</v>
      </c>
      <c r="D153" s="52" t="s">
        <v>258</v>
      </c>
      <c r="E153" s="91">
        <v>5.1999999999999998E-2</v>
      </c>
      <c r="F153" s="91">
        <v>3.9E-2</v>
      </c>
      <c r="G153" s="111">
        <v>1.2999999999999999E-2</v>
      </c>
      <c r="H153" s="51" t="s">
        <v>312</v>
      </c>
      <c r="I153" s="52" t="s">
        <v>316</v>
      </c>
      <c r="J153" s="108" t="s">
        <v>573</v>
      </c>
    </row>
    <row r="154" spans="1:21" ht="34.5" x14ac:dyDescent="0.25">
      <c r="A154" s="51"/>
      <c r="B154" s="52"/>
      <c r="C154" s="52" t="s">
        <v>317</v>
      </c>
      <c r="D154" s="52" t="s">
        <v>258</v>
      </c>
      <c r="E154" s="91">
        <v>3.2000000000000001E-2</v>
      </c>
      <c r="F154" s="91">
        <v>2.4E-2</v>
      </c>
      <c r="G154" s="91">
        <v>8.0000000000000002E-3</v>
      </c>
      <c r="H154" s="51" t="s">
        <v>312</v>
      </c>
      <c r="I154" s="52" t="s">
        <v>316</v>
      </c>
      <c r="J154" s="51" t="s">
        <v>19</v>
      </c>
    </row>
    <row r="155" spans="1:21" ht="34.5" x14ac:dyDescent="0.25">
      <c r="A155" s="51"/>
      <c r="B155" s="52"/>
      <c r="C155" s="52" t="s">
        <v>318</v>
      </c>
      <c r="D155" s="52" t="s">
        <v>258</v>
      </c>
      <c r="E155" s="91">
        <v>2.7E-2</v>
      </c>
      <c r="F155" s="91">
        <v>0.02</v>
      </c>
      <c r="G155" s="91">
        <v>7.0000000000000001E-3</v>
      </c>
      <c r="H155" s="51" t="s">
        <v>312</v>
      </c>
      <c r="I155" s="52" t="s">
        <v>316</v>
      </c>
      <c r="J155" s="51" t="s">
        <v>19</v>
      </c>
    </row>
    <row r="156" spans="1:21" ht="80.5" x14ac:dyDescent="0.25">
      <c r="A156" s="51"/>
      <c r="B156" s="52"/>
      <c r="C156" s="52" t="s">
        <v>319</v>
      </c>
      <c r="D156" s="52" t="s">
        <v>258</v>
      </c>
      <c r="E156" s="91">
        <v>3.2000000000000001E-2</v>
      </c>
      <c r="F156" s="91">
        <v>2.4E-2</v>
      </c>
      <c r="G156" s="91">
        <v>8.0000000000000002E-3</v>
      </c>
      <c r="H156" s="51" t="s">
        <v>312</v>
      </c>
      <c r="I156" s="52" t="s">
        <v>320</v>
      </c>
      <c r="J156" s="51" t="s">
        <v>19</v>
      </c>
    </row>
    <row r="157" spans="1:21" ht="23" x14ac:dyDescent="0.25">
      <c r="A157" s="51"/>
      <c r="B157" s="52" t="s">
        <v>287</v>
      </c>
      <c r="C157" s="52" t="s">
        <v>288</v>
      </c>
      <c r="D157" s="52" t="s">
        <v>258</v>
      </c>
      <c r="E157" s="91">
        <v>3.2000000000000001E-2</v>
      </c>
      <c r="F157" s="91">
        <v>2.5999999999999999E-2</v>
      </c>
      <c r="G157" s="91">
        <v>6.0000000000000001E-3</v>
      </c>
      <c r="H157" s="51" t="s">
        <v>321</v>
      </c>
      <c r="I157" s="52" t="s">
        <v>322</v>
      </c>
      <c r="J157" s="51" t="s">
        <v>19</v>
      </c>
    </row>
    <row r="158" spans="1:21" ht="23" x14ac:dyDescent="0.25">
      <c r="A158" s="51"/>
      <c r="B158" s="52"/>
      <c r="C158" s="52" t="s">
        <v>291</v>
      </c>
      <c r="D158" s="52" t="s">
        <v>258</v>
      </c>
      <c r="E158" s="91">
        <v>1.2E-2</v>
      </c>
      <c r="F158" s="91">
        <v>8.9999999999999993E-3</v>
      </c>
      <c r="G158" s="91">
        <v>2E-3</v>
      </c>
      <c r="H158" s="51" t="s">
        <v>321</v>
      </c>
      <c r="I158" s="52" t="s">
        <v>323</v>
      </c>
      <c r="J158" s="51" t="s">
        <v>19</v>
      </c>
    </row>
    <row r="159" spans="1:21" ht="23" x14ac:dyDescent="0.25">
      <c r="A159" s="51"/>
      <c r="B159" s="52"/>
      <c r="C159" s="52" t="s">
        <v>324</v>
      </c>
      <c r="D159" s="52" t="s">
        <v>258</v>
      </c>
      <c r="E159" s="91">
        <v>1.2E-2</v>
      </c>
      <c r="F159" s="91">
        <v>8.9999999999999993E-3</v>
      </c>
      <c r="G159" s="91">
        <v>2E-3</v>
      </c>
      <c r="H159" s="51" t="s">
        <v>321</v>
      </c>
      <c r="I159" s="52" t="s">
        <v>294</v>
      </c>
      <c r="J159" s="51" t="s">
        <v>19</v>
      </c>
    </row>
    <row r="160" spans="1:21" ht="22.5" customHeight="1" x14ac:dyDescent="0.25">
      <c r="A160" s="181" t="s">
        <v>325</v>
      </c>
      <c r="B160" s="181"/>
      <c r="C160" s="181"/>
      <c r="D160" s="181"/>
      <c r="E160" s="181"/>
      <c r="F160" s="181"/>
      <c r="G160" s="181"/>
      <c r="H160" s="181"/>
      <c r="I160" s="181"/>
      <c r="J160" s="181"/>
    </row>
    <row r="161" spans="1:10" ht="80.5" x14ac:dyDescent="0.25">
      <c r="A161" s="53"/>
      <c r="B161" s="51" t="s">
        <v>333</v>
      </c>
      <c r="C161" s="51"/>
      <c r="D161" s="51" t="s">
        <v>40</v>
      </c>
      <c r="E161" s="51">
        <v>1760</v>
      </c>
      <c r="F161" s="51"/>
      <c r="G161" s="51"/>
      <c r="H161" s="52" t="s">
        <v>327</v>
      </c>
      <c r="I161" s="52" t="s">
        <v>344</v>
      </c>
      <c r="J161" s="51" t="s">
        <v>19</v>
      </c>
    </row>
    <row r="162" spans="1:10" ht="80.5" x14ac:dyDescent="0.25">
      <c r="A162" s="53"/>
      <c r="B162" s="51" t="s">
        <v>337</v>
      </c>
      <c r="C162" s="51"/>
      <c r="D162" s="51" t="s">
        <v>40</v>
      </c>
      <c r="E162" s="51">
        <v>1300</v>
      </c>
      <c r="F162" s="51"/>
      <c r="G162" s="51"/>
      <c r="H162" s="52" t="s">
        <v>327</v>
      </c>
      <c r="I162" s="52" t="s">
        <v>344</v>
      </c>
      <c r="J162" s="51" t="s">
        <v>19</v>
      </c>
    </row>
    <row r="163" spans="1:10" ht="80.5" x14ac:dyDescent="0.25">
      <c r="A163" s="53"/>
      <c r="B163" s="51" t="s">
        <v>336</v>
      </c>
      <c r="C163" s="51"/>
      <c r="D163" s="51" t="s">
        <v>40</v>
      </c>
      <c r="E163" s="51">
        <v>3170</v>
      </c>
      <c r="F163" s="51"/>
      <c r="G163" s="51"/>
      <c r="H163" s="52" t="s">
        <v>327</v>
      </c>
      <c r="I163" s="52" t="s">
        <v>344</v>
      </c>
      <c r="J163" s="51" t="s">
        <v>19</v>
      </c>
    </row>
    <row r="164" spans="1:10" ht="80.5" x14ac:dyDescent="0.25">
      <c r="A164" s="53"/>
      <c r="B164" s="51" t="s">
        <v>338</v>
      </c>
      <c r="C164" s="51"/>
      <c r="D164" s="51" t="s">
        <v>40</v>
      </c>
      <c r="E164" s="51">
        <v>4800</v>
      </c>
      <c r="F164" s="51"/>
      <c r="G164" s="51"/>
      <c r="H164" s="52" t="s">
        <v>327</v>
      </c>
      <c r="I164" s="52" t="s">
        <v>344</v>
      </c>
      <c r="J164" s="51" t="s">
        <v>19</v>
      </c>
    </row>
    <row r="165" spans="1:10" ht="80.5" x14ac:dyDescent="0.25">
      <c r="A165" s="53"/>
      <c r="B165" s="51" t="s">
        <v>335</v>
      </c>
      <c r="C165" s="51"/>
      <c r="D165" s="51" t="s">
        <v>40</v>
      </c>
      <c r="E165" s="51">
        <v>677</v>
      </c>
      <c r="F165" s="51"/>
      <c r="G165" s="51"/>
      <c r="H165" s="52" t="s">
        <v>327</v>
      </c>
      <c r="I165" s="52" t="s">
        <v>344</v>
      </c>
      <c r="J165" s="51" t="s">
        <v>19</v>
      </c>
    </row>
    <row r="166" spans="1:10" ht="80.5" x14ac:dyDescent="0.25">
      <c r="A166" s="53"/>
      <c r="B166" s="51" t="s">
        <v>342</v>
      </c>
      <c r="C166" s="52" t="s">
        <v>343</v>
      </c>
      <c r="D166" s="51" t="s">
        <v>40</v>
      </c>
      <c r="E166" s="51">
        <v>3943</v>
      </c>
      <c r="F166" s="51"/>
      <c r="G166" s="51"/>
      <c r="H166" s="52" t="s">
        <v>327</v>
      </c>
      <c r="I166" s="52" t="s">
        <v>344</v>
      </c>
      <c r="J166" s="51" t="s">
        <v>19</v>
      </c>
    </row>
    <row r="167" spans="1:10" ht="80.5" x14ac:dyDescent="0.25">
      <c r="A167" s="53"/>
      <c r="B167" s="51" t="s">
        <v>369</v>
      </c>
      <c r="C167" s="52" t="s">
        <v>370</v>
      </c>
      <c r="D167" s="51" t="s">
        <v>40</v>
      </c>
      <c r="E167" s="51">
        <v>3985</v>
      </c>
      <c r="F167" s="51"/>
      <c r="G167" s="51"/>
      <c r="H167" s="52" t="s">
        <v>327</v>
      </c>
      <c r="I167" s="52" t="s">
        <v>344</v>
      </c>
      <c r="J167" s="51" t="s">
        <v>19</v>
      </c>
    </row>
    <row r="168" spans="1:10" ht="80.5" x14ac:dyDescent="0.25">
      <c r="A168" s="53"/>
      <c r="B168" s="51" t="s">
        <v>347</v>
      </c>
      <c r="C168" s="52" t="s">
        <v>348</v>
      </c>
      <c r="D168" s="51" t="s">
        <v>40</v>
      </c>
      <c r="E168" s="51">
        <v>1624</v>
      </c>
      <c r="F168" s="51"/>
      <c r="G168" s="51"/>
      <c r="H168" s="52" t="s">
        <v>327</v>
      </c>
      <c r="I168" s="52" t="s">
        <v>344</v>
      </c>
      <c r="J168" s="51" t="s">
        <v>19</v>
      </c>
    </row>
    <row r="169" spans="1:10" ht="80.5" x14ac:dyDescent="0.25">
      <c r="A169" s="53"/>
      <c r="B169" s="51" t="s">
        <v>351</v>
      </c>
      <c r="C169" s="52" t="s">
        <v>352</v>
      </c>
      <c r="D169" s="51" t="s">
        <v>40</v>
      </c>
      <c r="E169" s="51">
        <v>1924</v>
      </c>
      <c r="F169" s="51"/>
      <c r="G169" s="51"/>
      <c r="H169" s="52" t="s">
        <v>327</v>
      </c>
      <c r="I169" s="52" t="s">
        <v>344</v>
      </c>
      <c r="J169" s="51" t="s">
        <v>19</v>
      </c>
    </row>
    <row r="170" spans="1:10" ht="80.5" x14ac:dyDescent="0.25">
      <c r="A170" s="53"/>
      <c r="B170" s="51" t="s">
        <v>353</v>
      </c>
      <c r="C170" s="52" t="s">
        <v>354</v>
      </c>
      <c r="D170" s="51" t="s">
        <v>40</v>
      </c>
      <c r="E170" s="51">
        <v>2127</v>
      </c>
      <c r="F170" s="51"/>
      <c r="G170" s="51"/>
      <c r="H170" s="52" t="s">
        <v>327</v>
      </c>
      <c r="I170" s="52" t="s">
        <v>344</v>
      </c>
      <c r="J170" s="51" t="s">
        <v>19</v>
      </c>
    </row>
    <row r="171" spans="1:10" ht="80.5" x14ac:dyDescent="0.25">
      <c r="A171" s="53"/>
      <c r="B171" s="51" t="s">
        <v>355</v>
      </c>
      <c r="C171" s="52" t="s">
        <v>356</v>
      </c>
      <c r="D171" s="51" t="s">
        <v>40</v>
      </c>
      <c r="E171" s="51">
        <v>2473</v>
      </c>
      <c r="F171" s="51"/>
      <c r="G171" s="51"/>
      <c r="H171" s="52" t="s">
        <v>327</v>
      </c>
      <c r="I171" s="52" t="s">
        <v>344</v>
      </c>
      <c r="J171" s="51" t="s">
        <v>19</v>
      </c>
    </row>
    <row r="172" spans="1:10" ht="80.5" x14ac:dyDescent="0.25">
      <c r="A172" s="53"/>
      <c r="B172" s="51" t="s">
        <v>330</v>
      </c>
      <c r="C172" s="52"/>
      <c r="D172" s="51" t="s">
        <v>40</v>
      </c>
      <c r="E172" s="51">
        <v>1</v>
      </c>
      <c r="F172" s="51"/>
      <c r="G172" s="51"/>
      <c r="H172" s="52" t="s">
        <v>327</v>
      </c>
      <c r="I172" s="52" t="s">
        <v>344</v>
      </c>
      <c r="J172" s="51" t="s">
        <v>19</v>
      </c>
    </row>
    <row r="173" spans="1:10" ht="80.5" x14ac:dyDescent="0.25">
      <c r="A173" s="53"/>
      <c r="B173" s="51" t="s">
        <v>332</v>
      </c>
      <c r="C173" s="52"/>
      <c r="D173" s="51" t="s">
        <v>40</v>
      </c>
      <c r="E173" s="51">
        <v>1</v>
      </c>
      <c r="F173" s="51"/>
      <c r="G173" s="51"/>
      <c r="H173" s="52" t="s">
        <v>327</v>
      </c>
      <c r="I173" s="52" t="s">
        <v>344</v>
      </c>
      <c r="J173" s="51" t="s">
        <v>19</v>
      </c>
    </row>
    <row r="174" spans="1:10" ht="80.5" x14ac:dyDescent="0.25">
      <c r="A174" s="53"/>
      <c r="B174" s="52" t="s">
        <v>528</v>
      </c>
      <c r="C174" s="52"/>
      <c r="D174" s="51" t="s">
        <v>40</v>
      </c>
      <c r="E174" s="51">
        <v>1</v>
      </c>
      <c r="F174" s="51"/>
      <c r="G174" s="51"/>
      <c r="H174" s="52" t="s">
        <v>327</v>
      </c>
      <c r="I174" s="52" t="s">
        <v>344</v>
      </c>
      <c r="J174" s="51" t="s">
        <v>19</v>
      </c>
    </row>
    <row r="175" spans="1:10" ht="131.25" customHeight="1" x14ac:dyDescent="0.25">
      <c r="A175" s="53"/>
      <c r="B175" s="51" t="s">
        <v>359</v>
      </c>
      <c r="C175" s="52" t="s">
        <v>360</v>
      </c>
      <c r="D175" s="51" t="s">
        <v>40</v>
      </c>
      <c r="E175" s="51">
        <v>1273</v>
      </c>
      <c r="F175" s="51"/>
      <c r="G175" s="51"/>
      <c r="H175" s="52" t="s">
        <v>327</v>
      </c>
      <c r="I175" s="52" t="s">
        <v>344</v>
      </c>
      <c r="J175" s="51" t="s">
        <v>19</v>
      </c>
    </row>
    <row r="176" spans="1:10" ht="117" customHeight="1" x14ac:dyDescent="0.25">
      <c r="A176" s="53"/>
      <c r="B176" s="51" t="s">
        <v>361</v>
      </c>
      <c r="C176" s="52" t="s">
        <v>362</v>
      </c>
      <c r="D176" s="51" t="s">
        <v>40</v>
      </c>
      <c r="E176" s="51">
        <v>1282</v>
      </c>
      <c r="F176" s="51"/>
      <c r="G176" s="51"/>
      <c r="H176" s="52" t="s">
        <v>327</v>
      </c>
      <c r="I176" s="52" t="s">
        <v>344</v>
      </c>
      <c r="J176" s="51" t="s">
        <v>19</v>
      </c>
    </row>
    <row r="177" spans="1:10" ht="80.5" x14ac:dyDescent="0.25">
      <c r="A177" s="53"/>
      <c r="B177" s="51" t="s">
        <v>363</v>
      </c>
      <c r="C177" s="52" t="s">
        <v>364</v>
      </c>
      <c r="D177" s="51" t="s">
        <v>40</v>
      </c>
      <c r="E177" s="51">
        <v>547</v>
      </c>
      <c r="F177" s="51"/>
      <c r="G177" s="51"/>
      <c r="H177" s="52" t="s">
        <v>327</v>
      </c>
      <c r="I177" s="52" t="s">
        <v>344</v>
      </c>
      <c r="J177" s="51" t="s">
        <v>19</v>
      </c>
    </row>
    <row r="178" spans="1:10" ht="80.5" x14ac:dyDescent="0.25">
      <c r="A178" s="53"/>
      <c r="B178" s="51" t="s">
        <v>367</v>
      </c>
      <c r="C178" s="52" t="s">
        <v>368</v>
      </c>
      <c r="D178" s="51" t="s">
        <v>40</v>
      </c>
      <c r="E178" s="51">
        <v>676</v>
      </c>
      <c r="F178" s="51"/>
      <c r="G178" s="51"/>
      <c r="H178" s="52" t="s">
        <v>327</v>
      </c>
      <c r="I178" s="52" t="s">
        <v>344</v>
      </c>
      <c r="J178" s="51" t="s">
        <v>19</v>
      </c>
    </row>
    <row r="179" spans="1:10" ht="80.5" x14ac:dyDescent="0.25">
      <c r="A179" s="53"/>
      <c r="B179" s="51" t="s">
        <v>371</v>
      </c>
      <c r="C179" s="52" t="s">
        <v>372</v>
      </c>
      <c r="D179" s="51" t="s">
        <v>40</v>
      </c>
      <c r="E179" s="51">
        <v>573</v>
      </c>
      <c r="F179" s="51"/>
      <c r="G179" s="51"/>
      <c r="H179" s="52" t="s">
        <v>327</v>
      </c>
      <c r="I179" s="52" t="s">
        <v>344</v>
      </c>
      <c r="J179" s="51" t="s">
        <v>19</v>
      </c>
    </row>
    <row r="180" spans="1:10" ht="80.5" x14ac:dyDescent="0.25">
      <c r="A180" s="53"/>
      <c r="B180" s="51" t="s">
        <v>373</v>
      </c>
      <c r="C180" s="51" t="s">
        <v>374</v>
      </c>
      <c r="D180" s="51" t="s">
        <v>40</v>
      </c>
      <c r="E180" s="51">
        <v>3</v>
      </c>
      <c r="F180" s="51"/>
      <c r="G180" s="51"/>
      <c r="H180" s="52" t="s">
        <v>327</v>
      </c>
      <c r="I180" s="52" t="s">
        <v>344</v>
      </c>
      <c r="J180" s="51" t="s">
        <v>19</v>
      </c>
    </row>
    <row r="181" spans="1:10" ht="80.5" x14ac:dyDescent="0.25">
      <c r="A181" s="53"/>
      <c r="B181" s="51" t="s">
        <v>375</v>
      </c>
      <c r="C181" s="51" t="s">
        <v>376</v>
      </c>
      <c r="D181" s="51" t="s">
        <v>40</v>
      </c>
      <c r="E181" s="51">
        <v>3</v>
      </c>
      <c r="F181" s="51"/>
      <c r="G181" s="51"/>
      <c r="H181" s="52" t="s">
        <v>327</v>
      </c>
      <c r="I181" s="52" t="s">
        <v>344</v>
      </c>
      <c r="J181" s="51" t="s">
        <v>19</v>
      </c>
    </row>
    <row r="182" spans="1:10" ht="80.5" x14ac:dyDescent="0.25">
      <c r="A182" s="53"/>
      <c r="B182" s="51" t="s">
        <v>384</v>
      </c>
      <c r="C182" s="51" t="s">
        <v>385</v>
      </c>
      <c r="D182" s="51" t="s">
        <v>40</v>
      </c>
      <c r="E182" s="51">
        <v>28</v>
      </c>
      <c r="F182" s="24"/>
      <c r="G182" s="24"/>
      <c r="H182" s="52" t="s">
        <v>327</v>
      </c>
      <c r="I182" s="52" t="s">
        <v>529</v>
      </c>
      <c r="J182" s="51" t="s">
        <v>19</v>
      </c>
    </row>
    <row r="183" spans="1:10" ht="80.5" x14ac:dyDescent="0.25">
      <c r="A183" s="53"/>
      <c r="B183" s="51" t="s">
        <v>387</v>
      </c>
      <c r="C183" s="51" t="s">
        <v>388</v>
      </c>
      <c r="D183" s="51" t="s">
        <v>40</v>
      </c>
      <c r="E183" s="51">
        <v>265</v>
      </c>
      <c r="F183" s="51"/>
      <c r="G183" s="51"/>
      <c r="H183" s="52" t="s">
        <v>327</v>
      </c>
      <c r="I183" s="52" t="s">
        <v>529</v>
      </c>
      <c r="J183" s="51" t="s">
        <v>19</v>
      </c>
    </row>
    <row r="184" spans="1:10" x14ac:dyDescent="0.25">
      <c r="A184" s="78"/>
      <c r="B184"/>
      <c r="C184"/>
      <c r="D184"/>
      <c r="E184"/>
      <c r="F184"/>
      <c r="G184"/>
      <c r="H184" s="1"/>
      <c r="I184" s="1"/>
      <c r="J184"/>
    </row>
    <row r="185" spans="1:10" customFormat="1" x14ac:dyDescent="0.25">
      <c r="A185" t="s">
        <v>391</v>
      </c>
      <c r="B185" s="1"/>
      <c r="C185" s="1"/>
      <c r="D185" s="1"/>
      <c r="H185" s="1"/>
      <c r="I185" s="1"/>
    </row>
    <row r="186" spans="1:10" s="29" customFormat="1" ht="349.5" customHeight="1" x14ac:dyDescent="0.25">
      <c r="A186" s="198" t="s">
        <v>574</v>
      </c>
      <c r="B186" s="199"/>
      <c r="C186" s="199"/>
      <c r="D186" s="199"/>
      <c r="E186" s="199"/>
      <c r="F186" s="199"/>
      <c r="G186" s="199"/>
      <c r="H186" s="199"/>
      <c r="I186" s="199"/>
      <c r="J186" s="200"/>
    </row>
    <row r="187" spans="1:10" ht="91.5" customHeight="1" x14ac:dyDescent="0.25">
      <c r="A187" s="192" t="s">
        <v>575</v>
      </c>
      <c r="B187" s="193"/>
      <c r="C187" s="193"/>
      <c r="D187" s="193"/>
      <c r="E187" s="193"/>
      <c r="F187" s="193"/>
      <c r="G187" s="193"/>
      <c r="H187" s="193"/>
      <c r="I187" s="193"/>
      <c r="J187" s="194"/>
    </row>
  </sheetData>
  <mergeCells count="65">
    <mergeCell ref="B123:C123"/>
    <mergeCell ref="B116:C116"/>
    <mergeCell ref="B117:C117"/>
    <mergeCell ref="B118:C118"/>
    <mergeCell ref="B119:C119"/>
    <mergeCell ref="B120:C120"/>
    <mergeCell ref="B64:C64"/>
    <mergeCell ref="B62:C62"/>
    <mergeCell ref="B63:C63"/>
    <mergeCell ref="B59:C59"/>
    <mergeCell ref="B122:C122"/>
    <mergeCell ref="B53:C53"/>
    <mergeCell ref="B54:C54"/>
    <mergeCell ref="B55:C55"/>
    <mergeCell ref="B57:C57"/>
    <mergeCell ref="B58:C58"/>
    <mergeCell ref="B56:C56"/>
    <mergeCell ref="A160:J160"/>
    <mergeCell ref="A186:J186"/>
    <mergeCell ref="A187:J187"/>
    <mergeCell ref="A65:J65"/>
    <mergeCell ref="A73:J73"/>
    <mergeCell ref="B75:C75"/>
    <mergeCell ref="B78:C78"/>
    <mergeCell ref="B79:C79"/>
    <mergeCell ref="B76:C76"/>
    <mergeCell ref="B77:C77"/>
    <mergeCell ref="B111:C111"/>
    <mergeCell ref="B113:C113"/>
    <mergeCell ref="B114:C114"/>
    <mergeCell ref="B115:C115"/>
    <mergeCell ref="B74:C74"/>
    <mergeCell ref="B121:C121"/>
    <mergeCell ref="A27:J27"/>
    <mergeCell ref="A127:J127"/>
    <mergeCell ref="B28:C28"/>
    <mergeCell ref="B29:C29"/>
    <mergeCell ref="B30:C30"/>
    <mergeCell ref="B31:C31"/>
    <mergeCell ref="B32:C32"/>
    <mergeCell ref="B33:C33"/>
    <mergeCell ref="B34:C34"/>
    <mergeCell ref="B35:C35"/>
    <mergeCell ref="B36:C36"/>
    <mergeCell ref="B37:C37"/>
    <mergeCell ref="B38:C38"/>
    <mergeCell ref="B50:C50"/>
    <mergeCell ref="B51:C51"/>
    <mergeCell ref="B52:C52"/>
    <mergeCell ref="A3:J3"/>
    <mergeCell ref="A4:J4"/>
    <mergeCell ref="A5:J5"/>
    <mergeCell ref="B60:C60"/>
    <mergeCell ref="B61:C61"/>
    <mergeCell ref="B39:C39"/>
    <mergeCell ref="B40:C40"/>
    <mergeCell ref="B41:C41"/>
    <mergeCell ref="B42:C42"/>
    <mergeCell ref="B44:C44"/>
    <mergeCell ref="B45:C45"/>
    <mergeCell ref="B43:C43"/>
    <mergeCell ref="B46:C46"/>
    <mergeCell ref="B47:C47"/>
    <mergeCell ref="B48:C48"/>
    <mergeCell ref="B49:C49"/>
  </mergeCells>
  <pageMargins left="0.70866141732283472" right="0.70866141732283472" top="0.74803149606299213" bottom="0.74803149606299213" header="0.31496062992125984" footer="0.31496062992125984"/>
  <pageSetup paperSize="9" scale="53"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81"/>
  <sheetViews>
    <sheetView topLeftCell="A135" zoomScale="70" zoomScaleNormal="70" workbookViewId="0">
      <selection activeCell="I154" sqref="I154"/>
    </sheetView>
  </sheetViews>
  <sheetFormatPr defaultColWidth="9" defaultRowHeight="11.5" x14ac:dyDescent="0.25"/>
  <cols>
    <col min="1" max="1" width="21.6328125" style="35" customWidth="1"/>
    <col min="2" max="7" width="9" style="2"/>
    <col min="8" max="8" width="9" style="28"/>
    <col min="9" max="9" width="100.26953125" style="2" customWidth="1"/>
    <col min="10" max="10" width="9" style="2"/>
    <col min="11" max="11" width="1.7265625" style="2" customWidth="1"/>
    <col min="12" max="16384" width="9" style="2"/>
  </cols>
  <sheetData>
    <row r="1" spans="1:10" customFormat="1" ht="15.75" customHeight="1" x14ac:dyDescent="0.25">
      <c r="A1" s="31"/>
      <c r="B1" s="4"/>
      <c r="C1" s="4"/>
      <c r="D1" s="4"/>
      <c r="E1" s="4"/>
      <c r="F1" s="4"/>
      <c r="G1" s="4"/>
      <c r="H1" s="74"/>
      <c r="I1" s="5"/>
      <c r="J1" s="4"/>
    </row>
    <row r="2" spans="1:10" customFormat="1" ht="46" x14ac:dyDescent="0.25">
      <c r="A2" s="3" t="s">
        <v>0</v>
      </c>
      <c r="B2" s="3"/>
      <c r="C2" s="3"/>
      <c r="D2" s="3" t="s">
        <v>1</v>
      </c>
      <c r="E2" s="3" t="s">
        <v>2</v>
      </c>
      <c r="F2" s="3" t="s">
        <v>3</v>
      </c>
      <c r="G2" s="3" t="s">
        <v>4</v>
      </c>
      <c r="H2" s="40" t="s">
        <v>5</v>
      </c>
      <c r="I2" s="3" t="s">
        <v>6</v>
      </c>
      <c r="J2" s="3" t="s">
        <v>7</v>
      </c>
    </row>
    <row r="3" spans="1:10" customFormat="1" ht="13.5" customHeight="1" x14ac:dyDescent="0.25">
      <c r="A3" s="201"/>
      <c r="B3" s="202"/>
      <c r="C3" s="202"/>
      <c r="D3" s="202"/>
      <c r="E3" s="202"/>
      <c r="F3" s="202"/>
      <c r="G3" s="202"/>
      <c r="H3" s="202"/>
      <c r="I3" s="202"/>
      <c r="J3" s="203"/>
    </row>
    <row r="4" spans="1:10" s="70" customFormat="1" ht="150" customHeight="1" x14ac:dyDescent="0.25">
      <c r="A4" s="182" t="s">
        <v>576</v>
      </c>
      <c r="B4" s="183"/>
      <c r="C4" s="183"/>
      <c r="D4" s="183"/>
      <c r="E4" s="183"/>
      <c r="F4" s="183"/>
      <c r="G4" s="183"/>
      <c r="H4" s="183"/>
      <c r="I4" s="183"/>
      <c r="J4" s="184"/>
    </row>
    <row r="5" spans="1:10" ht="22.5" customHeight="1" x14ac:dyDescent="0.25">
      <c r="A5" s="204" t="s">
        <v>9</v>
      </c>
      <c r="B5" s="205"/>
      <c r="C5" s="205"/>
      <c r="D5" s="205"/>
      <c r="E5" s="205"/>
      <c r="F5" s="205"/>
      <c r="G5" s="205"/>
      <c r="H5" s="205"/>
      <c r="I5" s="205"/>
      <c r="J5" s="206"/>
    </row>
    <row r="6" spans="1:10" x14ac:dyDescent="0.25">
      <c r="A6" s="53"/>
      <c r="B6" s="51" t="s">
        <v>577</v>
      </c>
      <c r="C6" s="51"/>
      <c r="D6" s="51" t="s">
        <v>12</v>
      </c>
      <c r="E6" s="51">
        <v>2.74</v>
      </c>
      <c r="F6" s="51">
        <v>2.2690000000000001</v>
      </c>
      <c r="G6" s="51">
        <v>0.47099999999999997</v>
      </c>
      <c r="H6" s="52" t="s">
        <v>101</v>
      </c>
      <c r="I6" s="52" t="s">
        <v>578</v>
      </c>
      <c r="J6" s="51"/>
    </row>
    <row r="7" spans="1:10" ht="34.5" x14ac:dyDescent="0.25">
      <c r="A7" s="53"/>
      <c r="B7" s="51" t="s">
        <v>579</v>
      </c>
      <c r="C7" s="51"/>
      <c r="D7" s="51" t="s">
        <v>12</v>
      </c>
      <c r="E7" s="51">
        <v>2.8</v>
      </c>
      <c r="F7" s="51">
        <v>2.2999999999999998</v>
      </c>
      <c r="G7" s="51">
        <v>0.5</v>
      </c>
      <c r="H7" s="52" t="s">
        <v>580</v>
      </c>
      <c r="I7" s="52" t="s">
        <v>581</v>
      </c>
      <c r="J7" s="51"/>
    </row>
    <row r="8" spans="1:10" x14ac:dyDescent="0.25">
      <c r="A8" s="53"/>
      <c r="B8" s="51" t="s">
        <v>582</v>
      </c>
      <c r="C8" s="51"/>
      <c r="D8" s="51" t="s">
        <v>12</v>
      </c>
      <c r="E8" s="51">
        <v>2.88</v>
      </c>
      <c r="F8" s="51">
        <v>2.42</v>
      </c>
      <c r="G8" s="51">
        <v>0.46</v>
      </c>
      <c r="H8" s="52" t="s">
        <v>580</v>
      </c>
      <c r="I8" s="84" t="s">
        <v>472</v>
      </c>
      <c r="J8" s="51"/>
    </row>
    <row r="9" spans="1:10" ht="103.5" x14ac:dyDescent="0.25">
      <c r="A9" s="53"/>
      <c r="B9" s="51" t="s">
        <v>184</v>
      </c>
      <c r="C9" s="51"/>
      <c r="D9" s="51" t="s">
        <v>12</v>
      </c>
      <c r="E9" s="51">
        <v>1.083</v>
      </c>
      <c r="F9" s="51">
        <v>0.373</v>
      </c>
      <c r="G9" s="51">
        <v>0.71</v>
      </c>
      <c r="H9" s="52" t="s">
        <v>101</v>
      </c>
      <c r="I9" s="52" t="s">
        <v>583</v>
      </c>
      <c r="J9" s="51"/>
    </row>
    <row r="10" spans="1:10" ht="103.5" x14ac:dyDescent="0.25">
      <c r="A10" s="53"/>
      <c r="B10" s="179" t="s">
        <v>23</v>
      </c>
      <c r="C10" s="180"/>
      <c r="D10" s="51" t="s">
        <v>12</v>
      </c>
      <c r="E10" s="51">
        <v>1.24</v>
      </c>
      <c r="F10" s="51">
        <v>0</v>
      </c>
      <c r="G10" s="51">
        <v>1.24</v>
      </c>
      <c r="H10" s="52" t="s">
        <v>580</v>
      </c>
      <c r="I10" s="52" t="s">
        <v>584</v>
      </c>
      <c r="J10" s="51"/>
    </row>
    <row r="11" spans="1:10" ht="92" x14ac:dyDescent="0.25">
      <c r="A11" s="53"/>
      <c r="B11" s="51" t="s">
        <v>585</v>
      </c>
      <c r="C11" s="51"/>
      <c r="D11" s="51" t="s">
        <v>12</v>
      </c>
      <c r="E11" s="51">
        <v>2.1859999999999999</v>
      </c>
      <c r="F11" s="51"/>
      <c r="G11" s="51"/>
      <c r="H11" s="52" t="s">
        <v>103</v>
      </c>
      <c r="I11" s="52" t="s">
        <v>586</v>
      </c>
      <c r="J11" s="51"/>
    </row>
    <row r="12" spans="1:10" ht="92" x14ac:dyDescent="0.25">
      <c r="A12" s="53"/>
      <c r="B12" s="51" t="s">
        <v>587</v>
      </c>
      <c r="C12" s="51"/>
      <c r="D12" s="51" t="s">
        <v>12</v>
      </c>
      <c r="E12" s="51">
        <v>1.39</v>
      </c>
      <c r="F12" s="51"/>
      <c r="G12" s="51"/>
      <c r="H12" s="52" t="s">
        <v>103</v>
      </c>
      <c r="I12" s="52" t="s">
        <v>586</v>
      </c>
      <c r="J12" s="51"/>
    </row>
    <row r="13" spans="1:10" ht="92" x14ac:dyDescent="0.25">
      <c r="A13" s="53"/>
      <c r="B13" s="176" t="s">
        <v>588</v>
      </c>
      <c r="C13" s="177"/>
      <c r="D13" s="51" t="s">
        <v>12</v>
      </c>
      <c r="E13" s="51">
        <v>0.91400000000000003</v>
      </c>
      <c r="F13" s="51"/>
      <c r="G13" s="51"/>
      <c r="H13" s="52" t="s">
        <v>103</v>
      </c>
      <c r="I13" s="52" t="s">
        <v>586</v>
      </c>
      <c r="J13" s="51"/>
    </row>
    <row r="14" spans="1:10" x14ac:dyDescent="0.25">
      <c r="A14" s="53"/>
      <c r="B14" s="176" t="s">
        <v>589</v>
      </c>
      <c r="C14" s="177"/>
      <c r="D14" s="51" t="s">
        <v>12</v>
      </c>
      <c r="E14" s="51">
        <v>3.23</v>
      </c>
      <c r="F14" s="51">
        <v>2.6059999999999999</v>
      </c>
      <c r="G14" s="51">
        <v>0.624</v>
      </c>
      <c r="H14" s="52" t="s">
        <v>101</v>
      </c>
      <c r="I14" s="52" t="s">
        <v>590</v>
      </c>
      <c r="J14" s="51"/>
    </row>
    <row r="15" spans="1:10" ht="23" x14ac:dyDescent="0.25">
      <c r="A15" s="53"/>
      <c r="B15" s="176" t="s">
        <v>591</v>
      </c>
      <c r="C15" s="177"/>
      <c r="D15" s="51" t="s">
        <v>12</v>
      </c>
      <c r="E15" s="51">
        <v>3.2</v>
      </c>
      <c r="F15" s="51">
        <v>2.58</v>
      </c>
      <c r="G15" s="51">
        <v>0.62</v>
      </c>
      <c r="H15" s="52" t="s">
        <v>580</v>
      </c>
      <c r="I15" s="52" t="s">
        <v>592</v>
      </c>
      <c r="J15" s="51"/>
    </row>
    <row r="16" spans="1:10" x14ac:dyDescent="0.25">
      <c r="A16" s="53"/>
      <c r="B16" s="176" t="s">
        <v>593</v>
      </c>
      <c r="C16" s="177"/>
      <c r="D16" s="51" t="s">
        <v>12</v>
      </c>
      <c r="E16" s="51">
        <v>3.24</v>
      </c>
      <c r="F16" s="51">
        <v>2.67</v>
      </c>
      <c r="G16" s="51">
        <v>0.56999999999999995</v>
      </c>
      <c r="H16" s="52" t="s">
        <v>580</v>
      </c>
      <c r="I16" s="52" t="s">
        <v>594</v>
      </c>
      <c r="J16" s="51"/>
    </row>
    <row r="17" spans="1:10" ht="115" x14ac:dyDescent="0.25">
      <c r="A17" s="53"/>
      <c r="B17" s="51" t="s">
        <v>595</v>
      </c>
      <c r="C17" s="51"/>
      <c r="D17" s="51" t="s">
        <v>12</v>
      </c>
      <c r="E17" s="51">
        <v>3.1539999999999999</v>
      </c>
      <c r="F17" s="51">
        <v>2.4E-2</v>
      </c>
      <c r="G17" s="51">
        <v>3.13</v>
      </c>
      <c r="H17" s="52" t="s">
        <v>101</v>
      </c>
      <c r="I17" s="52" t="s">
        <v>596</v>
      </c>
      <c r="J17" s="51"/>
    </row>
    <row r="18" spans="1:10" ht="92" x14ac:dyDescent="0.25">
      <c r="A18" s="53"/>
      <c r="B18" s="176" t="s">
        <v>597</v>
      </c>
      <c r="C18" s="177"/>
      <c r="D18" s="51" t="s">
        <v>12</v>
      </c>
      <c r="E18" s="51">
        <v>1.92</v>
      </c>
      <c r="F18" s="51">
        <v>0</v>
      </c>
      <c r="G18" s="51">
        <v>1.92</v>
      </c>
      <c r="H18" s="52" t="s">
        <v>580</v>
      </c>
      <c r="I18" s="52" t="s">
        <v>598</v>
      </c>
      <c r="J18" s="51"/>
    </row>
    <row r="19" spans="1:10" ht="115" x14ac:dyDescent="0.25">
      <c r="A19" s="53"/>
      <c r="B19" s="176" t="s">
        <v>599</v>
      </c>
      <c r="C19" s="177"/>
      <c r="D19" s="51" t="s">
        <v>12</v>
      </c>
      <c r="E19" s="51">
        <v>0.34499999999999997</v>
      </c>
      <c r="F19" s="51">
        <v>0</v>
      </c>
      <c r="G19" s="51">
        <v>0.34499999999999997</v>
      </c>
      <c r="H19" s="52" t="s">
        <v>103</v>
      </c>
      <c r="I19" s="52" t="s">
        <v>600</v>
      </c>
      <c r="J19" s="51"/>
    </row>
    <row r="20" spans="1:10" ht="57.5" x14ac:dyDescent="0.25">
      <c r="A20" s="53"/>
      <c r="B20" s="51" t="s">
        <v>190</v>
      </c>
      <c r="C20" s="51"/>
      <c r="D20" s="51" t="s">
        <v>40</v>
      </c>
      <c r="E20" s="51">
        <v>12</v>
      </c>
      <c r="F20" s="51">
        <v>0</v>
      </c>
      <c r="G20" s="51">
        <v>12</v>
      </c>
      <c r="H20" s="52" t="s">
        <v>191</v>
      </c>
      <c r="I20" s="52" t="s">
        <v>601</v>
      </c>
      <c r="J20" s="51" t="s">
        <v>602</v>
      </c>
    </row>
    <row r="21" spans="1:10" ht="57.5" x14ac:dyDescent="0.25">
      <c r="A21" s="53"/>
      <c r="B21" s="82" t="s">
        <v>53</v>
      </c>
      <c r="C21" s="82"/>
      <c r="D21" s="51" t="s">
        <v>40</v>
      </c>
      <c r="E21" s="79">
        <v>0.76</v>
      </c>
      <c r="F21" s="51">
        <v>0</v>
      </c>
      <c r="G21" s="79">
        <v>0.76</v>
      </c>
      <c r="H21" s="52" t="s">
        <v>191</v>
      </c>
      <c r="I21" s="52" t="s">
        <v>603</v>
      </c>
      <c r="J21" s="79" t="s">
        <v>604</v>
      </c>
    </row>
    <row r="22" spans="1:10" x14ac:dyDescent="0.25">
      <c r="A22" s="80"/>
      <c r="B22" s="51" t="s">
        <v>605</v>
      </c>
      <c r="C22" s="51"/>
      <c r="D22" s="81" t="s">
        <v>12</v>
      </c>
      <c r="E22" s="51">
        <v>1.806</v>
      </c>
      <c r="F22" s="51">
        <v>1.61</v>
      </c>
      <c r="G22" s="51">
        <v>0.19600000000000001</v>
      </c>
      <c r="H22" s="52" t="s">
        <v>101</v>
      </c>
      <c r="I22" s="52"/>
      <c r="J22" s="51"/>
    </row>
    <row r="23" spans="1:10" x14ac:dyDescent="0.25">
      <c r="A23" s="80"/>
      <c r="B23" s="51" t="s">
        <v>606</v>
      </c>
      <c r="C23" s="51"/>
      <c r="D23" s="81" t="s">
        <v>12</v>
      </c>
      <c r="E23" s="51">
        <v>1.9</v>
      </c>
      <c r="F23" s="51">
        <v>1.7</v>
      </c>
      <c r="G23" s="51">
        <v>0.2</v>
      </c>
      <c r="H23" s="52" t="s">
        <v>580</v>
      </c>
      <c r="I23" s="52"/>
      <c r="J23" s="51"/>
    </row>
    <row r="24" spans="1:10" x14ac:dyDescent="0.25">
      <c r="A24" s="80"/>
      <c r="B24" s="51" t="s">
        <v>46</v>
      </c>
      <c r="C24" s="51"/>
      <c r="D24" s="81" t="s">
        <v>40</v>
      </c>
      <c r="E24" s="51">
        <v>3.37</v>
      </c>
      <c r="F24" s="51">
        <v>2.7</v>
      </c>
      <c r="G24" s="51">
        <v>0.67</v>
      </c>
      <c r="H24" s="52" t="s">
        <v>580</v>
      </c>
      <c r="I24" s="52"/>
      <c r="J24" s="51"/>
    </row>
    <row r="25" spans="1:10" x14ac:dyDescent="0.25">
      <c r="A25" s="53"/>
      <c r="B25" s="83" t="s">
        <v>607</v>
      </c>
      <c r="C25" s="83"/>
      <c r="D25" s="51" t="s">
        <v>40</v>
      </c>
      <c r="E25" s="51">
        <v>2.7280000000000002</v>
      </c>
      <c r="F25" s="51">
        <v>2.234</v>
      </c>
      <c r="G25" s="51">
        <v>0.49399999999999999</v>
      </c>
      <c r="H25" s="52" t="s">
        <v>101</v>
      </c>
      <c r="I25" s="52"/>
      <c r="J25" s="51"/>
    </row>
    <row r="26" spans="1:10" x14ac:dyDescent="0.25">
      <c r="A26" s="53"/>
      <c r="B26" s="51" t="s">
        <v>608</v>
      </c>
      <c r="C26" s="51"/>
      <c r="D26" s="51" t="s">
        <v>40</v>
      </c>
      <c r="E26" s="51">
        <v>3.07</v>
      </c>
      <c r="F26" s="51">
        <v>2.68</v>
      </c>
      <c r="G26" s="51">
        <v>0.39</v>
      </c>
      <c r="H26" s="52" t="s">
        <v>580</v>
      </c>
      <c r="I26" s="52" t="s">
        <v>609</v>
      </c>
      <c r="J26" s="51"/>
    </row>
    <row r="27" spans="1:10" ht="92" x14ac:dyDescent="0.25">
      <c r="A27" s="53"/>
      <c r="B27" s="51" t="s">
        <v>484</v>
      </c>
      <c r="C27" s="51"/>
      <c r="D27" s="51" t="s">
        <v>40</v>
      </c>
      <c r="E27" s="51">
        <v>1.0389999999999999</v>
      </c>
      <c r="F27" s="51">
        <v>4.4999999999999998E-2</v>
      </c>
      <c r="G27" s="51">
        <v>0.99399999999999999</v>
      </c>
      <c r="H27" s="52" t="s">
        <v>101</v>
      </c>
      <c r="I27" s="52" t="s">
        <v>610</v>
      </c>
      <c r="J27" s="51"/>
    </row>
    <row r="28" spans="1:10" ht="46" x14ac:dyDescent="0.25">
      <c r="A28" s="53"/>
      <c r="B28" s="51" t="s">
        <v>611</v>
      </c>
      <c r="C28" s="51"/>
      <c r="D28" s="51" t="s">
        <v>12</v>
      </c>
      <c r="E28" s="51">
        <v>3.53</v>
      </c>
      <c r="F28" s="51">
        <v>2.92</v>
      </c>
      <c r="G28" s="51">
        <v>0.61</v>
      </c>
      <c r="H28" s="52" t="s">
        <v>580</v>
      </c>
      <c r="I28" s="84" t="s">
        <v>612</v>
      </c>
      <c r="J28" s="51"/>
    </row>
    <row r="29" spans="1:10" ht="46" x14ac:dyDescent="0.25">
      <c r="A29" s="53"/>
      <c r="B29" s="51" t="s">
        <v>613</v>
      </c>
      <c r="C29" s="51"/>
      <c r="D29" s="51" t="s">
        <v>12</v>
      </c>
      <c r="E29" s="51">
        <v>3.31</v>
      </c>
      <c r="F29" s="51">
        <v>3.05</v>
      </c>
      <c r="G29" s="51">
        <v>0.26</v>
      </c>
      <c r="H29" s="52" t="s">
        <v>580</v>
      </c>
      <c r="I29" s="84" t="s">
        <v>614</v>
      </c>
      <c r="J29" s="51"/>
    </row>
    <row r="30" spans="1:10" ht="22.5" customHeight="1" x14ac:dyDescent="0.25">
      <c r="A30" s="185" t="s">
        <v>64</v>
      </c>
      <c r="B30" s="186"/>
      <c r="C30" s="186"/>
      <c r="D30" s="186"/>
      <c r="E30" s="186"/>
      <c r="F30" s="186"/>
      <c r="G30" s="186"/>
      <c r="H30" s="186"/>
      <c r="I30" s="186"/>
      <c r="J30" s="187"/>
    </row>
    <row r="31" spans="1:10" x14ac:dyDescent="0.25">
      <c r="A31" s="53"/>
      <c r="B31" s="51" t="s">
        <v>409</v>
      </c>
      <c r="C31" s="51"/>
      <c r="D31" s="51" t="s">
        <v>12</v>
      </c>
      <c r="E31" s="51">
        <v>3.1850000000000001</v>
      </c>
      <c r="F31" s="51"/>
      <c r="G31" s="51"/>
      <c r="H31" s="52" t="s">
        <v>103</v>
      </c>
      <c r="I31" s="52"/>
      <c r="J31" s="51" t="s">
        <v>67</v>
      </c>
    </row>
    <row r="32" spans="1:10" x14ac:dyDescent="0.25">
      <c r="A32" s="53"/>
      <c r="B32" s="51" t="s">
        <v>65</v>
      </c>
      <c r="C32" s="51"/>
      <c r="D32" s="51" t="s">
        <v>40</v>
      </c>
      <c r="E32" s="51"/>
      <c r="F32" s="51">
        <v>3.13</v>
      </c>
      <c r="G32" s="51"/>
      <c r="H32" s="52" t="s">
        <v>66</v>
      </c>
      <c r="I32" s="52"/>
      <c r="J32" s="51" t="s">
        <v>67</v>
      </c>
    </row>
    <row r="33" spans="1:10" x14ac:dyDescent="0.25">
      <c r="A33" s="53"/>
      <c r="B33" s="51" t="s">
        <v>68</v>
      </c>
      <c r="C33" s="51"/>
      <c r="D33" s="51" t="s">
        <v>40</v>
      </c>
      <c r="E33" s="51"/>
      <c r="F33" s="51">
        <v>2.1179999999999999</v>
      </c>
      <c r="G33" s="51"/>
      <c r="H33" s="52" t="s">
        <v>66</v>
      </c>
      <c r="I33" s="52"/>
      <c r="J33" s="51" t="s">
        <v>67</v>
      </c>
    </row>
    <row r="34" spans="1:10" x14ac:dyDescent="0.25">
      <c r="A34" s="53"/>
      <c r="B34" s="51" t="s">
        <v>69</v>
      </c>
      <c r="C34" s="51"/>
      <c r="D34" s="51" t="s">
        <v>40</v>
      </c>
      <c r="E34" s="51"/>
      <c r="F34" s="51">
        <v>2.8250000000000002</v>
      </c>
      <c r="G34" s="51"/>
      <c r="H34" s="52" t="s">
        <v>66</v>
      </c>
      <c r="I34" s="52"/>
      <c r="J34" s="51" t="s">
        <v>67</v>
      </c>
    </row>
    <row r="35" spans="1:10" x14ac:dyDescent="0.25">
      <c r="A35" s="53"/>
      <c r="B35" s="51" t="s">
        <v>70</v>
      </c>
      <c r="C35" s="51"/>
      <c r="D35" s="51" t="s">
        <v>40</v>
      </c>
      <c r="E35" s="51"/>
      <c r="F35" s="51">
        <v>3.0990000000000002</v>
      </c>
      <c r="G35" s="51"/>
      <c r="H35" s="52" t="s">
        <v>66</v>
      </c>
      <c r="I35" s="52"/>
      <c r="J35" s="51" t="s">
        <v>67</v>
      </c>
    </row>
    <row r="36" spans="1:10" x14ac:dyDescent="0.25">
      <c r="A36" s="53"/>
      <c r="B36" s="51" t="s">
        <v>71</v>
      </c>
      <c r="C36" s="51"/>
      <c r="D36" s="51" t="s">
        <v>40</v>
      </c>
      <c r="E36" s="51"/>
      <c r="F36" s="51">
        <v>2.7930000000000001</v>
      </c>
      <c r="G36" s="51"/>
      <c r="H36" s="52" t="s">
        <v>66</v>
      </c>
      <c r="I36" s="52"/>
      <c r="J36" s="51" t="s">
        <v>67</v>
      </c>
    </row>
    <row r="37" spans="1:10" x14ac:dyDescent="0.25">
      <c r="A37" s="53"/>
      <c r="B37" s="51" t="s">
        <v>72</v>
      </c>
      <c r="C37" s="51"/>
      <c r="D37" s="51" t="s">
        <v>40</v>
      </c>
      <c r="E37" s="51"/>
      <c r="F37" s="51">
        <v>2.7839999999999998</v>
      </c>
      <c r="G37" s="51"/>
      <c r="H37" s="52" t="s">
        <v>66</v>
      </c>
      <c r="I37" s="52"/>
      <c r="J37" s="51" t="s">
        <v>67</v>
      </c>
    </row>
    <row r="38" spans="1:10" x14ac:dyDescent="0.25">
      <c r="A38" s="53"/>
      <c r="B38" s="51" t="s">
        <v>73</v>
      </c>
      <c r="C38" s="51"/>
      <c r="D38" s="51" t="s">
        <v>40</v>
      </c>
      <c r="E38" s="51"/>
      <c r="F38" s="51">
        <v>3.2250000000000001</v>
      </c>
      <c r="G38" s="51"/>
      <c r="H38" s="52" t="s">
        <v>66</v>
      </c>
      <c r="I38" s="52"/>
      <c r="J38" s="51" t="s">
        <v>67</v>
      </c>
    </row>
    <row r="39" spans="1:10" x14ac:dyDescent="0.25">
      <c r="A39" s="53"/>
      <c r="B39" s="51" t="s">
        <v>74</v>
      </c>
      <c r="C39" s="51"/>
      <c r="D39" s="51" t="s">
        <v>40</v>
      </c>
      <c r="E39" s="51"/>
      <c r="F39" s="51">
        <v>3.3809999999999998</v>
      </c>
      <c r="G39" s="51"/>
      <c r="H39" s="52" t="s">
        <v>66</v>
      </c>
      <c r="I39" s="52"/>
      <c r="J39" s="51" t="s">
        <v>67</v>
      </c>
    </row>
    <row r="40" spans="1:10" x14ac:dyDescent="0.25">
      <c r="A40" s="53"/>
      <c r="B40" s="51" t="s">
        <v>75</v>
      </c>
      <c r="C40" s="51"/>
      <c r="D40" s="51" t="s">
        <v>40</v>
      </c>
      <c r="E40" s="51"/>
      <c r="F40" s="51">
        <v>3.0350000000000001</v>
      </c>
      <c r="G40" s="51"/>
      <c r="H40" s="52" t="s">
        <v>66</v>
      </c>
      <c r="I40" s="52"/>
      <c r="J40" s="51" t="s">
        <v>67</v>
      </c>
    </row>
    <row r="41" spans="1:10" x14ac:dyDescent="0.25">
      <c r="A41" s="53"/>
      <c r="B41" s="51" t="s">
        <v>76</v>
      </c>
      <c r="C41" s="51"/>
      <c r="D41" s="51" t="s">
        <v>40</v>
      </c>
      <c r="E41" s="51"/>
      <c r="F41" s="51">
        <v>3.4319999999999999</v>
      </c>
      <c r="G41" s="51"/>
      <c r="H41" s="52" t="s">
        <v>66</v>
      </c>
      <c r="I41" s="52"/>
      <c r="J41" s="51" t="s">
        <v>67</v>
      </c>
    </row>
    <row r="42" spans="1:10" x14ac:dyDescent="0.25">
      <c r="A42" s="53"/>
      <c r="B42" s="176" t="s">
        <v>615</v>
      </c>
      <c r="C42" s="177"/>
      <c r="D42" s="51" t="s">
        <v>40</v>
      </c>
      <c r="E42" s="51"/>
      <c r="F42" s="51">
        <v>3.1520000000000001</v>
      </c>
      <c r="G42" s="51"/>
      <c r="H42" s="52" t="s">
        <v>66</v>
      </c>
      <c r="I42" s="52"/>
      <c r="J42" s="51" t="s">
        <v>67</v>
      </c>
    </row>
    <row r="43" spans="1:10" ht="46" x14ac:dyDescent="0.25">
      <c r="A43" s="53"/>
      <c r="B43" s="51" t="s">
        <v>78</v>
      </c>
      <c r="C43" s="51"/>
      <c r="D43" s="51" t="s">
        <v>40</v>
      </c>
      <c r="E43" s="51"/>
      <c r="F43" s="51">
        <v>3.028</v>
      </c>
      <c r="G43" s="51"/>
      <c r="H43" s="52" t="s">
        <v>66</v>
      </c>
      <c r="I43" s="52" t="s">
        <v>413</v>
      </c>
      <c r="J43" s="51" t="s">
        <v>67</v>
      </c>
    </row>
    <row r="44" spans="1:10" ht="46" x14ac:dyDescent="0.25">
      <c r="A44" s="53"/>
      <c r="B44" s="51" t="s">
        <v>80</v>
      </c>
      <c r="C44" s="51"/>
      <c r="D44" s="51" t="s">
        <v>40</v>
      </c>
      <c r="E44" s="51"/>
      <c r="F44" s="51">
        <v>2.82</v>
      </c>
      <c r="G44" s="51"/>
      <c r="H44" s="52" t="s">
        <v>66</v>
      </c>
      <c r="I44" s="52" t="s">
        <v>413</v>
      </c>
      <c r="J44" s="51" t="s">
        <v>67</v>
      </c>
    </row>
    <row r="45" spans="1:10" x14ac:dyDescent="0.25">
      <c r="A45" s="53"/>
      <c r="B45" s="51" t="s">
        <v>81</v>
      </c>
      <c r="C45" s="51"/>
      <c r="D45" s="51" t="s">
        <v>40</v>
      </c>
      <c r="E45" s="51"/>
      <c r="F45" s="51">
        <v>2.9470000000000001</v>
      </c>
      <c r="G45" s="51"/>
      <c r="H45" s="52" t="s">
        <v>66</v>
      </c>
      <c r="I45" s="52"/>
      <c r="J45" s="51" t="s">
        <v>67</v>
      </c>
    </row>
    <row r="46" spans="1:10" x14ac:dyDescent="0.25">
      <c r="A46" s="53"/>
      <c r="B46" s="51" t="s">
        <v>82</v>
      </c>
      <c r="C46" s="51"/>
      <c r="D46" s="51" t="s">
        <v>40</v>
      </c>
      <c r="E46" s="51"/>
      <c r="F46" s="51">
        <v>2.88</v>
      </c>
      <c r="G46" s="51"/>
      <c r="H46" s="52" t="s">
        <v>66</v>
      </c>
      <c r="I46" s="52"/>
      <c r="J46" s="51" t="s">
        <v>67</v>
      </c>
    </row>
    <row r="47" spans="1:10" x14ac:dyDescent="0.25">
      <c r="A47" s="53"/>
      <c r="B47" s="51" t="s">
        <v>83</v>
      </c>
      <c r="C47" s="51"/>
      <c r="D47" s="51" t="s">
        <v>40</v>
      </c>
      <c r="E47" s="51"/>
      <c r="F47" s="51">
        <v>2.6880000000000002</v>
      </c>
      <c r="G47" s="51"/>
      <c r="H47" s="52" t="s">
        <v>66</v>
      </c>
      <c r="I47" s="52"/>
      <c r="J47" s="51" t="s">
        <v>67</v>
      </c>
    </row>
    <row r="48" spans="1:10" x14ac:dyDescent="0.25">
      <c r="A48" s="53"/>
      <c r="B48" s="51" t="s">
        <v>414</v>
      </c>
      <c r="C48" s="51"/>
      <c r="D48" s="51" t="s">
        <v>40</v>
      </c>
      <c r="E48" s="51"/>
      <c r="F48" s="51">
        <v>2.7280000000000002</v>
      </c>
      <c r="G48" s="51"/>
      <c r="H48" s="52" t="s">
        <v>66</v>
      </c>
      <c r="I48" s="52"/>
      <c r="J48" s="51" t="s">
        <v>67</v>
      </c>
    </row>
    <row r="49" spans="1:10" x14ac:dyDescent="0.25">
      <c r="A49" s="53"/>
      <c r="B49" s="51" t="s">
        <v>415</v>
      </c>
      <c r="C49" s="51"/>
      <c r="D49" s="51" t="s">
        <v>40</v>
      </c>
      <c r="E49" s="51"/>
      <c r="F49" s="51">
        <v>2.5680000000000001</v>
      </c>
      <c r="G49" s="51"/>
      <c r="H49" s="52" t="s">
        <v>66</v>
      </c>
      <c r="I49" s="52"/>
      <c r="J49" s="51" t="s">
        <v>67</v>
      </c>
    </row>
    <row r="50" spans="1:10" x14ac:dyDescent="0.25">
      <c r="A50" s="53"/>
      <c r="B50" s="51" t="s">
        <v>416</v>
      </c>
      <c r="C50" s="51"/>
      <c r="D50" s="51" t="s">
        <v>40</v>
      </c>
      <c r="E50" s="51"/>
      <c r="F50" s="79">
        <v>2.3959999999999999</v>
      </c>
      <c r="G50" s="51"/>
      <c r="H50" s="52" t="s">
        <v>66</v>
      </c>
      <c r="I50" s="52"/>
      <c r="J50" s="79" t="s">
        <v>107</v>
      </c>
    </row>
    <row r="51" spans="1:10" x14ac:dyDescent="0.25">
      <c r="A51" s="53"/>
      <c r="B51" s="51" t="s">
        <v>616</v>
      </c>
      <c r="C51" s="51"/>
      <c r="D51" s="51" t="s">
        <v>40</v>
      </c>
      <c r="E51" s="51"/>
      <c r="F51" s="51">
        <v>1.8160000000000001</v>
      </c>
      <c r="G51" s="51"/>
      <c r="H51" s="52" t="s">
        <v>66</v>
      </c>
      <c r="I51" s="52"/>
      <c r="J51" s="51" t="s">
        <v>67</v>
      </c>
    </row>
    <row r="52" spans="1:10" x14ac:dyDescent="0.25">
      <c r="A52" s="53"/>
      <c r="B52" s="51" t="s">
        <v>89</v>
      </c>
      <c r="C52" s="51"/>
      <c r="D52" s="51" t="s">
        <v>40</v>
      </c>
      <c r="E52" s="51"/>
      <c r="F52" s="51">
        <v>2.02</v>
      </c>
      <c r="G52" s="51"/>
      <c r="H52" s="52" t="s">
        <v>66</v>
      </c>
      <c r="I52" s="52"/>
      <c r="J52" s="51" t="s">
        <v>67</v>
      </c>
    </row>
    <row r="53" spans="1:10" x14ac:dyDescent="0.25">
      <c r="A53" s="53"/>
      <c r="B53" s="51" t="s">
        <v>418</v>
      </c>
      <c r="C53" s="51"/>
      <c r="D53" s="51" t="s">
        <v>40</v>
      </c>
      <c r="E53" s="51"/>
      <c r="F53" s="51">
        <v>0.95199999999999996</v>
      </c>
      <c r="G53" s="51"/>
      <c r="H53" s="52" t="s">
        <v>66</v>
      </c>
      <c r="I53" s="52"/>
      <c r="J53" s="51" t="s">
        <v>67</v>
      </c>
    </row>
    <row r="54" spans="1:10" x14ac:dyDescent="0.25">
      <c r="A54" s="53"/>
      <c r="B54" s="51" t="s">
        <v>91</v>
      </c>
      <c r="C54" s="51"/>
      <c r="D54" s="51" t="s">
        <v>40</v>
      </c>
      <c r="E54" s="51"/>
      <c r="F54" s="51">
        <v>1.0349999999999999</v>
      </c>
      <c r="G54" s="51"/>
      <c r="H54" s="52" t="s">
        <v>66</v>
      </c>
      <c r="I54" s="52"/>
      <c r="J54" s="51" t="s">
        <v>67</v>
      </c>
    </row>
    <row r="55" spans="1:10" ht="24" customHeight="1" x14ac:dyDescent="0.25">
      <c r="A55" s="53"/>
      <c r="B55" s="176" t="s">
        <v>419</v>
      </c>
      <c r="C55" s="177"/>
      <c r="D55" s="51" t="s">
        <v>40</v>
      </c>
      <c r="E55" s="51"/>
      <c r="F55" s="51">
        <v>2.0179999999999998</v>
      </c>
      <c r="G55" s="51"/>
      <c r="H55" s="52" t="s">
        <v>66</v>
      </c>
      <c r="I55" s="52"/>
      <c r="J55" s="51" t="s">
        <v>67</v>
      </c>
    </row>
    <row r="56" spans="1:10" ht="23" x14ac:dyDescent="0.25">
      <c r="A56" s="53"/>
      <c r="B56" s="51" t="s">
        <v>93</v>
      </c>
      <c r="C56" s="51"/>
      <c r="D56" s="51" t="s">
        <v>94</v>
      </c>
      <c r="E56" s="79">
        <v>1.8839999999999999</v>
      </c>
      <c r="F56" s="79">
        <v>1.7849999999999999</v>
      </c>
      <c r="G56" s="51">
        <v>9.9000000000000005E-2</v>
      </c>
      <c r="H56" s="52" t="s">
        <v>533</v>
      </c>
      <c r="I56" s="52"/>
      <c r="J56" s="79" t="s">
        <v>107</v>
      </c>
    </row>
    <row r="57" spans="1:10" x14ac:dyDescent="0.25">
      <c r="A57" s="53"/>
      <c r="B57" s="51" t="s">
        <v>100</v>
      </c>
      <c r="C57" s="51"/>
      <c r="D57" s="51" t="s">
        <v>12</v>
      </c>
      <c r="E57" s="51">
        <v>1.7250000000000001</v>
      </c>
      <c r="F57" s="51">
        <v>1.53</v>
      </c>
      <c r="G57" s="51">
        <v>0.19500000000000001</v>
      </c>
      <c r="H57" s="52" t="s">
        <v>495</v>
      </c>
      <c r="I57" s="52"/>
      <c r="J57" s="51" t="s">
        <v>67</v>
      </c>
    </row>
    <row r="58" spans="1:10" ht="34.5" x14ac:dyDescent="0.25">
      <c r="A58" s="53"/>
      <c r="B58" s="79" t="s">
        <v>102</v>
      </c>
      <c r="C58" s="79"/>
      <c r="D58" s="52" t="s">
        <v>94</v>
      </c>
      <c r="E58" s="52">
        <v>0.39800000000000002</v>
      </c>
      <c r="F58" s="52">
        <v>0</v>
      </c>
      <c r="G58" s="52">
        <v>0.39800000000000002</v>
      </c>
      <c r="H58" s="52" t="s">
        <v>103</v>
      </c>
      <c r="I58" s="84" t="s">
        <v>104</v>
      </c>
      <c r="J58" s="51" t="s">
        <v>67</v>
      </c>
    </row>
    <row r="59" spans="1:10" ht="34.5" x14ac:dyDescent="0.25">
      <c r="A59" s="53"/>
      <c r="B59" s="209" t="s">
        <v>105</v>
      </c>
      <c r="C59" s="210"/>
      <c r="D59" s="79" t="s">
        <v>94</v>
      </c>
      <c r="E59" s="79">
        <v>1.0389999999999999</v>
      </c>
      <c r="F59" s="79">
        <v>0</v>
      </c>
      <c r="G59" s="79">
        <v>1.0389999999999999</v>
      </c>
      <c r="H59" s="52" t="s">
        <v>106</v>
      </c>
      <c r="I59" s="84" t="s">
        <v>104</v>
      </c>
      <c r="J59" s="79" t="s">
        <v>107</v>
      </c>
    </row>
    <row r="60" spans="1:10" ht="34.5" x14ac:dyDescent="0.25">
      <c r="A60" s="53"/>
      <c r="B60" s="209" t="s">
        <v>108</v>
      </c>
      <c r="C60" s="210"/>
      <c r="D60" s="79" t="s">
        <v>94</v>
      </c>
      <c r="E60" s="79">
        <v>0.46100000000000002</v>
      </c>
      <c r="F60" s="52">
        <v>0</v>
      </c>
      <c r="G60" s="79">
        <v>0.46100000000000002</v>
      </c>
      <c r="H60" s="52" t="s">
        <v>106</v>
      </c>
      <c r="I60" s="84" t="s">
        <v>104</v>
      </c>
      <c r="J60" s="79" t="s">
        <v>107</v>
      </c>
    </row>
    <row r="61" spans="1:10" ht="34.5" x14ac:dyDescent="0.25">
      <c r="A61" s="53"/>
      <c r="B61" s="209" t="s">
        <v>109</v>
      </c>
      <c r="C61" s="210"/>
      <c r="D61" s="79" t="s">
        <v>94</v>
      </c>
      <c r="E61" s="79">
        <v>0.85899999999999999</v>
      </c>
      <c r="F61" s="79">
        <v>0</v>
      </c>
      <c r="G61" s="79">
        <v>0.85899999999999999</v>
      </c>
      <c r="H61" s="52" t="s">
        <v>106</v>
      </c>
      <c r="I61" s="84" t="s">
        <v>104</v>
      </c>
      <c r="J61" s="79" t="s">
        <v>107</v>
      </c>
    </row>
    <row r="62" spans="1:10" ht="72.75" customHeight="1" x14ac:dyDescent="0.25">
      <c r="A62" s="53"/>
      <c r="B62" s="209" t="s">
        <v>110</v>
      </c>
      <c r="C62" s="210"/>
      <c r="D62" s="79" t="s">
        <v>94</v>
      </c>
      <c r="E62" s="79">
        <v>0.72299999999999998</v>
      </c>
      <c r="F62" s="52">
        <v>0</v>
      </c>
      <c r="G62" s="79">
        <v>0.72299999999999998</v>
      </c>
      <c r="H62" s="52" t="s">
        <v>106</v>
      </c>
      <c r="I62" s="84" t="s">
        <v>111</v>
      </c>
      <c r="J62" s="79" t="s">
        <v>107</v>
      </c>
    </row>
    <row r="63" spans="1:10" ht="126.75" customHeight="1" x14ac:dyDescent="0.25">
      <c r="A63" s="53" t="s">
        <v>112</v>
      </c>
      <c r="B63" s="51" t="s">
        <v>113</v>
      </c>
      <c r="C63" s="51"/>
      <c r="D63" s="51" t="s">
        <v>114</v>
      </c>
      <c r="E63" s="51">
        <v>6.2E-2</v>
      </c>
      <c r="F63" s="51">
        <v>8.9999999999999993E-3</v>
      </c>
      <c r="G63" s="51">
        <v>5.2999999999999999E-2</v>
      </c>
      <c r="H63" s="52" t="s">
        <v>115</v>
      </c>
      <c r="I63" s="52" t="s">
        <v>617</v>
      </c>
      <c r="J63" s="51" t="s">
        <v>117</v>
      </c>
    </row>
    <row r="64" spans="1:10" ht="69" x14ac:dyDescent="0.25">
      <c r="A64" s="53"/>
      <c r="B64" s="51" t="s">
        <v>118</v>
      </c>
      <c r="C64" s="51"/>
      <c r="D64" s="51" t="s">
        <v>114</v>
      </c>
      <c r="E64" s="51">
        <v>5.3999999999999999E-2</v>
      </c>
      <c r="F64" s="51">
        <v>8.9999999999999993E-3</v>
      </c>
      <c r="G64" s="51">
        <v>4.4999999999999998E-2</v>
      </c>
      <c r="H64" s="52" t="s">
        <v>115</v>
      </c>
      <c r="I64" s="52" t="s">
        <v>618</v>
      </c>
      <c r="J64" s="51" t="s">
        <v>117</v>
      </c>
    </row>
    <row r="65" spans="1:10" ht="69" x14ac:dyDescent="0.25">
      <c r="A65" s="53"/>
      <c r="B65" s="176" t="s">
        <v>120</v>
      </c>
      <c r="C65" s="177"/>
      <c r="D65" s="51" t="s">
        <v>114</v>
      </c>
      <c r="E65" s="51">
        <v>3.5000000000000003E-2</v>
      </c>
      <c r="F65" s="51">
        <v>6.0000000000000001E-3</v>
      </c>
      <c r="G65" s="51">
        <v>2.9000000000000001E-2</v>
      </c>
      <c r="H65" s="52" t="s">
        <v>115</v>
      </c>
      <c r="I65" s="52" t="s">
        <v>619</v>
      </c>
      <c r="J65" s="51" t="s">
        <v>117</v>
      </c>
    </row>
    <row r="66" spans="1:10" ht="69" x14ac:dyDescent="0.25">
      <c r="A66" s="53"/>
      <c r="B66" s="176" t="s">
        <v>122</v>
      </c>
      <c r="C66" s="177"/>
      <c r="D66" s="51" t="s">
        <v>114</v>
      </c>
      <c r="E66" s="51">
        <v>0.55600000000000005</v>
      </c>
      <c r="F66" s="51">
        <v>6.0000000000000001E-3</v>
      </c>
      <c r="G66" s="51">
        <v>0.55000000000000004</v>
      </c>
      <c r="H66" s="52" t="s">
        <v>115</v>
      </c>
      <c r="I66" s="52" t="s">
        <v>620</v>
      </c>
      <c r="J66" s="51" t="s">
        <v>117</v>
      </c>
    </row>
    <row r="67" spans="1:10" ht="69" x14ac:dyDescent="0.25">
      <c r="A67" s="53"/>
      <c r="B67" s="51" t="s">
        <v>124</v>
      </c>
      <c r="C67" s="51"/>
      <c r="D67" s="51" t="s">
        <v>114</v>
      </c>
      <c r="E67" s="51">
        <v>7.6999999999999999E-2</v>
      </c>
      <c r="F67" s="51">
        <v>8.9999999999999993E-3</v>
      </c>
      <c r="G67" s="51">
        <v>6.8000000000000005E-2</v>
      </c>
      <c r="H67" s="52" t="s">
        <v>115</v>
      </c>
      <c r="I67" s="52" t="s">
        <v>621</v>
      </c>
      <c r="J67" s="51" t="s">
        <v>117</v>
      </c>
    </row>
    <row r="68" spans="1:10" ht="22.5" customHeight="1" x14ac:dyDescent="0.25">
      <c r="A68" s="185" t="s">
        <v>126</v>
      </c>
      <c r="B68" s="186"/>
      <c r="C68" s="186"/>
      <c r="D68" s="186"/>
      <c r="E68" s="186"/>
      <c r="F68" s="186"/>
      <c r="G68" s="186"/>
      <c r="H68" s="186"/>
      <c r="I68" s="186"/>
      <c r="J68" s="187"/>
    </row>
    <row r="69" spans="1:10" ht="108" customHeight="1" x14ac:dyDescent="0.25">
      <c r="A69" s="53"/>
      <c r="B69" s="51" t="s">
        <v>127</v>
      </c>
      <c r="C69" s="51"/>
      <c r="D69" s="51"/>
      <c r="E69" s="51" t="s">
        <v>128</v>
      </c>
      <c r="F69" s="51" t="s">
        <v>129</v>
      </c>
      <c r="G69" s="88">
        <v>7.0000000000000007E-2</v>
      </c>
      <c r="H69" s="52" t="s">
        <v>535</v>
      </c>
      <c r="I69" s="84" t="s">
        <v>536</v>
      </c>
      <c r="J69" s="79" t="s">
        <v>107</v>
      </c>
    </row>
    <row r="70" spans="1:10" ht="46" x14ac:dyDescent="0.25">
      <c r="A70" s="53"/>
      <c r="B70" s="51" t="s">
        <v>132</v>
      </c>
      <c r="C70" s="51"/>
      <c r="D70" s="51" t="s">
        <v>133</v>
      </c>
      <c r="E70" s="79">
        <v>0.55600000000000005</v>
      </c>
      <c r="F70" s="79">
        <v>0.47599999999999998</v>
      </c>
      <c r="G70" s="88">
        <v>0.08</v>
      </c>
      <c r="H70" s="52" t="s">
        <v>535</v>
      </c>
      <c r="I70" s="84" t="s">
        <v>425</v>
      </c>
      <c r="J70" s="79" t="s">
        <v>107</v>
      </c>
    </row>
    <row r="71" spans="1:10" ht="46" x14ac:dyDescent="0.25">
      <c r="A71" s="53"/>
      <c r="B71" s="51" t="s">
        <v>135</v>
      </c>
      <c r="C71" s="51"/>
      <c r="D71" s="51" t="s">
        <v>133</v>
      </c>
      <c r="E71" s="79">
        <v>0.47499999999999998</v>
      </c>
      <c r="F71" s="79">
        <v>0.40500000000000003</v>
      </c>
      <c r="G71" s="88">
        <v>7.0000000000000007E-2</v>
      </c>
      <c r="H71" s="52" t="s">
        <v>535</v>
      </c>
      <c r="I71" s="84" t="s">
        <v>496</v>
      </c>
      <c r="J71" s="79" t="s">
        <v>107</v>
      </c>
    </row>
    <row r="72" spans="1:10" ht="34.5" x14ac:dyDescent="0.25">
      <c r="A72" s="53"/>
      <c r="B72" s="51" t="s">
        <v>137</v>
      </c>
      <c r="C72" s="51"/>
      <c r="D72" s="51" t="s">
        <v>133</v>
      </c>
      <c r="E72" s="51">
        <v>0</v>
      </c>
      <c r="F72" s="51">
        <v>0</v>
      </c>
      <c r="G72" s="51">
        <v>0</v>
      </c>
      <c r="H72" s="84" t="s">
        <v>422</v>
      </c>
      <c r="I72" s="84" t="s">
        <v>428</v>
      </c>
      <c r="J72" s="79" t="s">
        <v>107</v>
      </c>
    </row>
    <row r="73" spans="1:10" ht="34.5" x14ac:dyDescent="0.25">
      <c r="A73" s="53"/>
      <c r="B73" s="51" t="s">
        <v>139</v>
      </c>
      <c r="C73" s="51"/>
      <c r="D73" s="51" t="s">
        <v>133</v>
      </c>
      <c r="E73" s="51">
        <v>0</v>
      </c>
      <c r="F73" s="51">
        <v>0</v>
      </c>
      <c r="G73" s="51">
        <v>0</v>
      </c>
      <c r="H73" s="84" t="s">
        <v>422</v>
      </c>
      <c r="I73" s="84" t="s">
        <v>429</v>
      </c>
      <c r="J73" s="79" t="s">
        <v>107</v>
      </c>
    </row>
    <row r="74" spans="1:10" ht="34.5" x14ac:dyDescent="0.25">
      <c r="A74" s="53"/>
      <c r="B74" s="51" t="s">
        <v>141</v>
      </c>
      <c r="C74" s="51"/>
      <c r="D74" s="51" t="s">
        <v>133</v>
      </c>
      <c r="E74" s="51">
        <v>0</v>
      </c>
      <c r="F74" s="51">
        <v>0</v>
      </c>
      <c r="G74" s="51">
        <v>0</v>
      </c>
      <c r="H74" s="84" t="s">
        <v>422</v>
      </c>
      <c r="I74" s="84" t="s">
        <v>537</v>
      </c>
      <c r="J74" s="79" t="s">
        <v>107</v>
      </c>
    </row>
    <row r="75" spans="1:10" ht="80.5" x14ac:dyDescent="0.25">
      <c r="A75" s="53"/>
      <c r="B75" s="51" t="s">
        <v>143</v>
      </c>
      <c r="C75" s="51"/>
      <c r="D75" s="51" t="s">
        <v>133</v>
      </c>
      <c r="E75" s="51">
        <v>7.4999999999999997E-2</v>
      </c>
      <c r="F75" s="51">
        <v>0</v>
      </c>
      <c r="G75" s="51">
        <v>7.4999999999999997E-2</v>
      </c>
      <c r="H75" s="52" t="s">
        <v>535</v>
      </c>
      <c r="I75" s="84" t="s">
        <v>538</v>
      </c>
      <c r="J75" s="79" t="s">
        <v>107</v>
      </c>
    </row>
    <row r="76" spans="1:10" ht="22.5" customHeight="1" x14ac:dyDescent="0.25">
      <c r="A76" s="185" t="s">
        <v>145</v>
      </c>
      <c r="B76" s="186"/>
      <c r="C76" s="186"/>
      <c r="D76" s="186"/>
      <c r="E76" s="186"/>
      <c r="F76" s="186"/>
      <c r="G76" s="186"/>
      <c r="H76" s="186"/>
      <c r="I76" s="186"/>
      <c r="J76" s="187"/>
    </row>
    <row r="77" spans="1:10" ht="46" x14ac:dyDescent="0.25">
      <c r="A77" s="53"/>
      <c r="B77" s="51" t="s">
        <v>539</v>
      </c>
      <c r="C77" s="51"/>
      <c r="D77" s="51" t="s">
        <v>97</v>
      </c>
      <c r="E77" s="51">
        <v>35.97</v>
      </c>
      <c r="F77" s="52" t="s">
        <v>540</v>
      </c>
      <c r="G77" s="51">
        <v>3.44</v>
      </c>
      <c r="H77" s="52" t="s">
        <v>150</v>
      </c>
      <c r="I77" s="52" t="s">
        <v>541</v>
      </c>
      <c r="J77" s="51" t="s">
        <v>152</v>
      </c>
    </row>
    <row r="78" spans="1:10" ht="23" x14ac:dyDescent="0.25">
      <c r="A78" s="53"/>
      <c r="B78" s="176" t="s">
        <v>542</v>
      </c>
      <c r="C78" s="177"/>
      <c r="D78" s="51" t="s">
        <v>97</v>
      </c>
      <c r="E78" s="52" t="s">
        <v>543</v>
      </c>
      <c r="F78" s="52" t="s">
        <v>544</v>
      </c>
      <c r="G78" s="51">
        <v>3.44</v>
      </c>
      <c r="H78" s="52" t="s">
        <v>150</v>
      </c>
      <c r="I78" s="52"/>
      <c r="J78" s="51" t="s">
        <v>152</v>
      </c>
    </row>
    <row r="79" spans="1:10" ht="23" x14ac:dyDescent="0.25">
      <c r="A79" s="53"/>
      <c r="B79" s="51" t="s">
        <v>545</v>
      </c>
      <c r="C79" s="51"/>
      <c r="D79" s="51" t="s">
        <v>97</v>
      </c>
      <c r="E79" s="51">
        <v>25.05</v>
      </c>
      <c r="F79" s="52" t="s">
        <v>546</v>
      </c>
      <c r="G79" s="51">
        <v>1.65</v>
      </c>
      <c r="H79" s="52" t="s">
        <v>150</v>
      </c>
      <c r="I79" s="52"/>
      <c r="J79" s="51" t="s">
        <v>152</v>
      </c>
    </row>
    <row r="80" spans="1:10" ht="34.5" x14ac:dyDescent="0.25">
      <c r="A80" s="53"/>
      <c r="B80" s="52" t="s">
        <v>547</v>
      </c>
      <c r="C80" s="51"/>
      <c r="D80" s="51" t="s">
        <v>97</v>
      </c>
      <c r="E80" s="51">
        <v>25.82</v>
      </c>
      <c r="F80" s="51">
        <v>15.3</v>
      </c>
      <c r="G80" s="51">
        <v>10.52</v>
      </c>
      <c r="H80" s="52" t="s">
        <v>150</v>
      </c>
      <c r="I80" s="52" t="s">
        <v>548</v>
      </c>
      <c r="J80" s="51" t="s">
        <v>152</v>
      </c>
    </row>
    <row r="81" spans="1:10" ht="23" x14ac:dyDescent="0.25">
      <c r="A81" s="53"/>
      <c r="B81" s="176" t="s">
        <v>549</v>
      </c>
      <c r="C81" s="177"/>
      <c r="D81" s="51" t="s">
        <v>97</v>
      </c>
      <c r="E81" s="51">
        <v>21.53</v>
      </c>
      <c r="F81" s="51">
        <v>20.63</v>
      </c>
      <c r="G81" s="51">
        <v>0.9</v>
      </c>
      <c r="H81" s="52" t="s">
        <v>150</v>
      </c>
      <c r="I81" s="52" t="s">
        <v>550</v>
      </c>
      <c r="J81" s="51" t="s">
        <v>152</v>
      </c>
    </row>
    <row r="82" spans="1:10" ht="34.5" x14ac:dyDescent="0.25">
      <c r="A82" s="53"/>
      <c r="B82" s="176" t="s">
        <v>149</v>
      </c>
      <c r="C82" s="177"/>
      <c r="D82" s="51" t="s">
        <v>97</v>
      </c>
      <c r="E82" s="51">
        <v>8.8000000000000007</v>
      </c>
      <c r="F82" s="51">
        <v>7.9</v>
      </c>
      <c r="G82" s="51">
        <v>0.9</v>
      </c>
      <c r="H82" s="52" t="s">
        <v>150</v>
      </c>
      <c r="I82" s="52" t="s">
        <v>151</v>
      </c>
      <c r="J82" s="51" t="s">
        <v>152</v>
      </c>
    </row>
    <row r="83" spans="1:10" ht="22.5" customHeight="1" x14ac:dyDescent="0.25">
      <c r="A83" s="85" t="s">
        <v>153</v>
      </c>
      <c r="B83" s="86"/>
      <c r="C83" s="86"/>
      <c r="D83" s="86"/>
      <c r="E83" s="86"/>
      <c r="F83" s="86"/>
      <c r="G83" s="86"/>
      <c r="H83" s="86"/>
      <c r="I83" s="86"/>
      <c r="J83" s="87"/>
    </row>
    <row r="84" spans="1:10" ht="72" customHeight="1" x14ac:dyDescent="0.25">
      <c r="A84" s="53" t="s">
        <v>154</v>
      </c>
      <c r="B84" s="52" t="s">
        <v>155</v>
      </c>
      <c r="C84" s="52" t="s">
        <v>156</v>
      </c>
      <c r="D84" s="52" t="s">
        <v>157</v>
      </c>
      <c r="E84" s="79">
        <v>0.19500000000000001</v>
      </c>
      <c r="F84" s="79">
        <v>0.16300000000000001</v>
      </c>
      <c r="G84" s="79">
        <v>3.2000000000000001E-2</v>
      </c>
      <c r="H84" s="84" t="s">
        <v>158</v>
      </c>
      <c r="I84" s="84" t="s">
        <v>622</v>
      </c>
      <c r="J84" s="79" t="s">
        <v>107</v>
      </c>
    </row>
    <row r="85" spans="1:10" ht="57.5" x14ac:dyDescent="0.25">
      <c r="A85" s="53"/>
      <c r="B85" s="52" t="s">
        <v>10</v>
      </c>
      <c r="C85" s="84" t="s">
        <v>623</v>
      </c>
      <c r="D85" s="52" t="s">
        <v>157</v>
      </c>
      <c r="E85" s="88">
        <v>0.18</v>
      </c>
      <c r="F85" s="88">
        <v>0.151</v>
      </c>
      <c r="G85" s="88">
        <v>2.9000000000000001E-2</v>
      </c>
      <c r="H85" s="84" t="s">
        <v>158</v>
      </c>
      <c r="I85" s="52" t="s">
        <v>624</v>
      </c>
      <c r="J85" s="79" t="s">
        <v>107</v>
      </c>
    </row>
    <row r="86" spans="1:10" ht="57.5" x14ac:dyDescent="0.25">
      <c r="A86" s="53"/>
      <c r="B86" s="52" t="s">
        <v>10</v>
      </c>
      <c r="C86" s="84" t="s">
        <v>625</v>
      </c>
      <c r="D86" s="52" t="s">
        <v>157</v>
      </c>
      <c r="E86" s="88">
        <v>0.20200000000000001</v>
      </c>
      <c r="F86" s="88">
        <v>0.16900000000000001</v>
      </c>
      <c r="G86" s="88">
        <v>3.2000000000000001E-2</v>
      </c>
      <c r="H86" s="84" t="s">
        <v>158</v>
      </c>
      <c r="I86" s="52" t="s">
        <v>626</v>
      </c>
      <c r="J86" s="79" t="s">
        <v>107</v>
      </c>
    </row>
    <row r="87" spans="1:10" ht="78.75" customHeight="1" x14ac:dyDescent="0.25">
      <c r="A87" s="53"/>
      <c r="B87" s="52" t="s">
        <v>10</v>
      </c>
      <c r="C87" s="84" t="s">
        <v>627</v>
      </c>
      <c r="D87" s="52" t="s">
        <v>157</v>
      </c>
      <c r="E87" s="88">
        <v>0.23599999999999999</v>
      </c>
      <c r="F87" s="88">
        <v>0.19800000000000001</v>
      </c>
      <c r="G87" s="88">
        <v>3.7999999999999999E-2</v>
      </c>
      <c r="H87" s="84" t="s">
        <v>158</v>
      </c>
      <c r="I87" s="52" t="s">
        <v>628</v>
      </c>
      <c r="J87" s="79" t="s">
        <v>107</v>
      </c>
    </row>
    <row r="88" spans="1:10" ht="57.5" x14ac:dyDescent="0.25">
      <c r="B88" s="52" t="s">
        <v>10</v>
      </c>
      <c r="C88" s="52" t="s">
        <v>166</v>
      </c>
      <c r="D88" s="52" t="s">
        <v>157</v>
      </c>
      <c r="E88" s="79">
        <v>0.14499999999999999</v>
      </c>
      <c r="F88" s="79">
        <v>0.122</v>
      </c>
      <c r="G88" s="90">
        <v>2.3E-2</v>
      </c>
      <c r="H88" s="84" t="s">
        <v>158</v>
      </c>
      <c r="I88" s="52" t="s">
        <v>629</v>
      </c>
      <c r="J88" s="79" t="s">
        <v>630</v>
      </c>
    </row>
    <row r="89" spans="1:10" ht="57.5" x14ac:dyDescent="0.25">
      <c r="A89" s="53"/>
      <c r="B89" s="52" t="s">
        <v>10</v>
      </c>
      <c r="C89" s="52" t="s">
        <v>168</v>
      </c>
      <c r="D89" s="52" t="s">
        <v>157</v>
      </c>
      <c r="E89" s="88">
        <v>0.125</v>
      </c>
      <c r="F89" s="89"/>
      <c r="G89" s="89"/>
      <c r="H89" s="84" t="s">
        <v>158</v>
      </c>
      <c r="I89" s="52" t="s">
        <v>631</v>
      </c>
      <c r="J89" s="79" t="s">
        <v>107</v>
      </c>
    </row>
    <row r="90" spans="1:10" ht="57.5" x14ac:dyDescent="0.25">
      <c r="A90" s="53"/>
      <c r="B90" s="52" t="s">
        <v>30</v>
      </c>
      <c r="C90" s="84" t="s">
        <v>623</v>
      </c>
      <c r="D90" s="52" t="s">
        <v>157</v>
      </c>
      <c r="E90" s="88">
        <v>0.157</v>
      </c>
      <c r="F90" s="88">
        <v>0.13</v>
      </c>
      <c r="G90" s="88">
        <v>2.7E-2</v>
      </c>
      <c r="H90" s="84" t="s">
        <v>158</v>
      </c>
      <c r="I90" s="52" t="s">
        <v>632</v>
      </c>
      <c r="J90" s="79" t="s">
        <v>107</v>
      </c>
    </row>
    <row r="91" spans="1:10" ht="57.5" x14ac:dyDescent="0.25">
      <c r="A91" s="53"/>
      <c r="B91" s="52" t="s">
        <v>30</v>
      </c>
      <c r="C91" s="84" t="s">
        <v>625</v>
      </c>
      <c r="D91" s="52" t="s">
        <v>157</v>
      </c>
      <c r="E91" s="88">
        <v>0.17599999999999999</v>
      </c>
      <c r="F91" s="88">
        <v>0.14599999999999999</v>
      </c>
      <c r="G91" s="88">
        <v>0.03</v>
      </c>
      <c r="H91" s="84" t="s">
        <v>158</v>
      </c>
      <c r="I91" s="52" t="s">
        <v>633</v>
      </c>
      <c r="J91" s="79" t="s">
        <v>107</v>
      </c>
    </row>
    <row r="92" spans="1:10" ht="69" x14ac:dyDescent="0.25">
      <c r="A92" s="53"/>
      <c r="B92" s="52" t="s">
        <v>30</v>
      </c>
      <c r="C92" s="84" t="s">
        <v>627</v>
      </c>
      <c r="D92" s="52" t="s">
        <v>157</v>
      </c>
      <c r="E92" s="88">
        <v>0.20899999999999999</v>
      </c>
      <c r="F92" s="88">
        <v>0.17299999999999999</v>
      </c>
      <c r="G92" s="88">
        <v>3.5999999999999997E-2</v>
      </c>
      <c r="H92" s="84" t="s">
        <v>158</v>
      </c>
      <c r="I92" s="52" t="s">
        <v>634</v>
      </c>
      <c r="J92" s="79" t="s">
        <v>107</v>
      </c>
    </row>
    <row r="93" spans="1:10" ht="34.5" x14ac:dyDescent="0.25">
      <c r="A93" s="53"/>
      <c r="B93" s="52" t="s">
        <v>30</v>
      </c>
      <c r="C93" s="52" t="s">
        <v>166</v>
      </c>
      <c r="D93" s="52" t="s">
        <v>157</v>
      </c>
      <c r="E93" s="88">
        <v>0.16800000000000001</v>
      </c>
      <c r="F93" s="88">
        <v>0.13900000000000001</v>
      </c>
      <c r="G93" s="88">
        <v>2.9000000000000001E-2</v>
      </c>
      <c r="H93" s="84" t="s">
        <v>158</v>
      </c>
      <c r="I93" s="52" t="s">
        <v>560</v>
      </c>
      <c r="J93" s="79" t="s">
        <v>107</v>
      </c>
    </row>
    <row r="94" spans="1:10" ht="57.5" x14ac:dyDescent="0.25">
      <c r="A94" s="53"/>
      <c r="B94" s="52" t="s">
        <v>49</v>
      </c>
      <c r="C94" s="84" t="s">
        <v>623</v>
      </c>
      <c r="D94" s="52" t="s">
        <v>157</v>
      </c>
      <c r="E94" s="88">
        <v>0.14299999999999999</v>
      </c>
      <c r="F94" s="88">
        <v>0.128</v>
      </c>
      <c r="G94" s="88">
        <v>1.4999999999999999E-2</v>
      </c>
      <c r="H94" s="84" t="s">
        <v>158</v>
      </c>
      <c r="I94" s="52" t="s">
        <v>635</v>
      </c>
      <c r="J94" s="79" t="s">
        <v>107</v>
      </c>
    </row>
    <row r="95" spans="1:10" ht="57.5" x14ac:dyDescent="0.25">
      <c r="A95" s="53"/>
      <c r="B95" s="52" t="s">
        <v>49</v>
      </c>
      <c r="C95" s="84" t="s">
        <v>625</v>
      </c>
      <c r="D95" s="52" t="s">
        <v>157</v>
      </c>
      <c r="E95" s="88">
        <v>0.153</v>
      </c>
      <c r="F95" s="88">
        <v>0.13600000000000001</v>
      </c>
      <c r="G95" s="88">
        <v>1.6E-2</v>
      </c>
      <c r="H95" s="84" t="s">
        <v>158</v>
      </c>
      <c r="I95" s="52" t="s">
        <v>636</v>
      </c>
      <c r="J95" s="79" t="s">
        <v>107</v>
      </c>
    </row>
    <row r="96" spans="1:10" ht="57.5" x14ac:dyDescent="0.25">
      <c r="A96" s="53"/>
      <c r="B96" s="52" t="s">
        <v>49</v>
      </c>
      <c r="C96" s="84" t="s">
        <v>627</v>
      </c>
      <c r="D96" s="52" t="s">
        <v>157</v>
      </c>
      <c r="E96" s="88">
        <v>0.184</v>
      </c>
      <c r="F96" s="88">
        <v>0.16400000000000001</v>
      </c>
      <c r="G96" s="88">
        <v>0.02</v>
      </c>
      <c r="H96" s="84" t="s">
        <v>158</v>
      </c>
      <c r="I96" s="52" t="s">
        <v>637</v>
      </c>
      <c r="J96" s="79" t="s">
        <v>107</v>
      </c>
    </row>
    <row r="97" spans="1:10" ht="57.5" x14ac:dyDescent="0.25">
      <c r="A97" s="53"/>
      <c r="B97" s="52" t="s">
        <v>177</v>
      </c>
      <c r="C97" s="84" t="s">
        <v>623</v>
      </c>
      <c r="D97" s="52" t="s">
        <v>157</v>
      </c>
      <c r="E97" s="88">
        <v>0.161</v>
      </c>
      <c r="F97" s="88">
        <v>0.13100000000000001</v>
      </c>
      <c r="G97" s="88">
        <v>0.03</v>
      </c>
      <c r="H97" s="84" t="s">
        <v>158</v>
      </c>
      <c r="I97" s="52" t="s">
        <v>638</v>
      </c>
      <c r="J97" s="79" t="s">
        <v>107</v>
      </c>
    </row>
    <row r="98" spans="1:10" ht="34.5" x14ac:dyDescent="0.25">
      <c r="A98" s="53"/>
      <c r="B98" s="52" t="s">
        <v>177</v>
      </c>
      <c r="C98" s="84" t="s">
        <v>625</v>
      </c>
      <c r="D98" s="52" t="s">
        <v>157</v>
      </c>
      <c r="E98" s="88">
        <v>0.16600000000000001</v>
      </c>
      <c r="F98" s="88">
        <v>0.13500000000000001</v>
      </c>
      <c r="G98" s="88">
        <v>3.1E-2</v>
      </c>
      <c r="H98" s="84" t="s">
        <v>158</v>
      </c>
      <c r="I98" s="52" t="s">
        <v>565</v>
      </c>
      <c r="J98" s="79" t="s">
        <v>107</v>
      </c>
    </row>
    <row r="99" spans="1:10" ht="57.5" x14ac:dyDescent="0.25">
      <c r="A99" s="53"/>
      <c r="B99" s="52" t="s">
        <v>177</v>
      </c>
      <c r="C99" s="84" t="s">
        <v>627</v>
      </c>
      <c r="D99" s="52" t="s">
        <v>157</v>
      </c>
      <c r="E99" s="88">
        <v>0.16800000000000001</v>
      </c>
      <c r="F99" s="88">
        <v>0.13700000000000001</v>
      </c>
      <c r="G99" s="88">
        <v>3.1E-2</v>
      </c>
      <c r="H99" s="84" t="s">
        <v>158</v>
      </c>
      <c r="I99" s="52" t="s">
        <v>639</v>
      </c>
      <c r="J99" s="79" t="s">
        <v>107</v>
      </c>
    </row>
    <row r="100" spans="1:10" ht="46" x14ac:dyDescent="0.25">
      <c r="A100" s="53"/>
      <c r="B100" s="52" t="s">
        <v>181</v>
      </c>
      <c r="C100" s="52" t="s">
        <v>182</v>
      </c>
      <c r="D100" s="52" t="s">
        <v>157</v>
      </c>
      <c r="E100" s="88">
        <v>4.1000000000000002E-2</v>
      </c>
      <c r="F100" s="88">
        <v>0</v>
      </c>
      <c r="G100" s="88">
        <v>4.1000000000000002E-2</v>
      </c>
      <c r="H100" s="84" t="s">
        <v>158</v>
      </c>
      <c r="I100" s="52" t="s">
        <v>567</v>
      </c>
      <c r="J100" s="79" t="s">
        <v>107</v>
      </c>
    </row>
    <row r="101" spans="1:10" ht="46" x14ac:dyDescent="0.25">
      <c r="A101" s="53"/>
      <c r="B101" s="52" t="s">
        <v>184</v>
      </c>
      <c r="C101" s="52" t="s">
        <v>182</v>
      </c>
      <c r="D101" s="52" t="s">
        <v>157</v>
      </c>
      <c r="E101" s="88">
        <v>0.09</v>
      </c>
      <c r="F101" s="88">
        <v>0</v>
      </c>
      <c r="G101" s="88">
        <v>0.09</v>
      </c>
      <c r="H101" s="84" t="s">
        <v>158</v>
      </c>
      <c r="I101" s="52" t="s">
        <v>567</v>
      </c>
      <c r="J101" s="79" t="s">
        <v>107</v>
      </c>
    </row>
    <row r="102" spans="1:10" ht="46" x14ac:dyDescent="0.25">
      <c r="A102" s="53"/>
      <c r="B102" s="52" t="s">
        <v>568</v>
      </c>
      <c r="C102" s="52" t="s">
        <v>182</v>
      </c>
      <c r="D102" s="52" t="s">
        <v>157</v>
      </c>
      <c r="E102" s="88">
        <v>0.104</v>
      </c>
      <c r="F102" s="88">
        <v>0</v>
      </c>
      <c r="G102" s="88">
        <v>0.104</v>
      </c>
      <c r="H102" s="84" t="s">
        <v>158</v>
      </c>
      <c r="I102" s="52" t="s">
        <v>567</v>
      </c>
      <c r="J102" s="79" t="s">
        <v>107</v>
      </c>
    </row>
    <row r="103" spans="1:10" ht="46" x14ac:dyDescent="0.25">
      <c r="A103" s="53"/>
      <c r="B103" s="52" t="s">
        <v>190</v>
      </c>
      <c r="C103" s="52" t="s">
        <v>182</v>
      </c>
      <c r="D103" s="52" t="s">
        <v>157</v>
      </c>
      <c r="E103" s="51">
        <v>0.112</v>
      </c>
      <c r="F103" s="51">
        <v>0</v>
      </c>
      <c r="G103" s="51">
        <v>0.112</v>
      </c>
      <c r="H103" s="84" t="s">
        <v>191</v>
      </c>
      <c r="I103" s="52" t="s">
        <v>640</v>
      </c>
      <c r="J103" s="51" t="s">
        <v>117</v>
      </c>
    </row>
    <row r="104" spans="1:10" ht="46" x14ac:dyDescent="0.25">
      <c r="A104" s="53"/>
      <c r="B104" s="52" t="s">
        <v>53</v>
      </c>
      <c r="C104" s="52" t="s">
        <v>182</v>
      </c>
      <c r="D104" s="52" t="s">
        <v>157</v>
      </c>
      <c r="E104" s="79">
        <v>7.0000000000000001E-3</v>
      </c>
      <c r="F104" s="51">
        <v>0</v>
      </c>
      <c r="G104" s="79">
        <v>7.0000000000000001E-3</v>
      </c>
      <c r="H104" s="84" t="s">
        <v>191</v>
      </c>
      <c r="I104" s="52" t="s">
        <v>640</v>
      </c>
      <c r="J104" s="79" t="s">
        <v>107</v>
      </c>
    </row>
    <row r="105" spans="1:10" ht="92.25" customHeight="1" x14ac:dyDescent="0.25">
      <c r="A105" s="53"/>
      <c r="B105" s="84" t="s">
        <v>226</v>
      </c>
      <c r="C105" s="84" t="s">
        <v>132</v>
      </c>
      <c r="D105" s="84" t="s">
        <v>157</v>
      </c>
      <c r="E105" s="88">
        <v>9.1999999999999998E-2</v>
      </c>
      <c r="F105" s="88">
        <v>0</v>
      </c>
      <c r="G105" s="88">
        <v>9.1999999999999998E-2</v>
      </c>
      <c r="H105" s="84" t="s">
        <v>158</v>
      </c>
      <c r="I105" s="84" t="s">
        <v>569</v>
      </c>
      <c r="J105" s="79" t="s">
        <v>107</v>
      </c>
    </row>
    <row r="106" spans="1:10" ht="92.25" customHeight="1" x14ac:dyDescent="0.25">
      <c r="A106" s="53"/>
      <c r="B106" s="84" t="s">
        <v>226</v>
      </c>
      <c r="C106" s="84" t="s">
        <v>641</v>
      </c>
      <c r="D106" s="84" t="s">
        <v>157</v>
      </c>
      <c r="E106" s="88">
        <v>7.8E-2</v>
      </c>
      <c r="F106" s="88">
        <v>0</v>
      </c>
      <c r="G106" s="88">
        <v>7.8E-2</v>
      </c>
      <c r="H106" s="84" t="s">
        <v>158</v>
      </c>
      <c r="I106" s="84" t="s">
        <v>642</v>
      </c>
      <c r="J106" s="79" t="s">
        <v>107</v>
      </c>
    </row>
    <row r="107" spans="1:10" ht="92.25" customHeight="1" x14ac:dyDescent="0.25">
      <c r="A107" s="53"/>
      <c r="B107" s="84" t="s">
        <v>226</v>
      </c>
      <c r="C107" s="84" t="s">
        <v>197</v>
      </c>
      <c r="D107" s="84" t="s">
        <v>157</v>
      </c>
      <c r="E107" s="88">
        <v>3.0000000000000001E-3</v>
      </c>
      <c r="F107" s="88">
        <v>0</v>
      </c>
      <c r="G107" s="88">
        <v>3.0000000000000001E-3</v>
      </c>
      <c r="H107" s="84" t="s">
        <v>158</v>
      </c>
      <c r="I107" s="84" t="s">
        <v>571</v>
      </c>
      <c r="J107" s="79" t="s">
        <v>107</v>
      </c>
    </row>
    <row r="108" spans="1:10" ht="23" x14ac:dyDescent="0.25">
      <c r="A108" s="53" t="s">
        <v>203</v>
      </c>
      <c r="B108" s="52" t="s">
        <v>226</v>
      </c>
      <c r="C108" s="52" t="s">
        <v>132</v>
      </c>
      <c r="D108" s="52" t="s">
        <v>157</v>
      </c>
      <c r="E108" s="79">
        <v>6.0000000000000001E-3</v>
      </c>
      <c r="F108" s="51">
        <v>0</v>
      </c>
      <c r="G108" s="79">
        <v>6.0000000000000001E-3</v>
      </c>
      <c r="H108" s="52" t="s">
        <v>101</v>
      </c>
      <c r="I108" s="52"/>
      <c r="J108" s="79" t="s">
        <v>107</v>
      </c>
    </row>
    <row r="109" spans="1:10" ht="23" x14ac:dyDescent="0.25">
      <c r="A109" s="53" t="s">
        <v>205</v>
      </c>
      <c r="B109" s="52"/>
      <c r="C109" s="52" t="s">
        <v>30</v>
      </c>
      <c r="D109" s="52" t="s">
        <v>157</v>
      </c>
      <c r="E109" s="51">
        <v>0.29799999999999999</v>
      </c>
      <c r="F109" s="51">
        <v>0.24</v>
      </c>
      <c r="G109" s="51">
        <v>5.8000000000000003E-2</v>
      </c>
      <c r="H109" s="52" t="s">
        <v>101</v>
      </c>
      <c r="I109" s="52" t="s">
        <v>206</v>
      </c>
      <c r="J109" s="51"/>
    </row>
    <row r="110" spans="1:10" ht="23" x14ac:dyDescent="0.25">
      <c r="A110" s="53" t="s">
        <v>503</v>
      </c>
      <c r="B110" s="52"/>
      <c r="C110" s="52" t="s">
        <v>10</v>
      </c>
      <c r="D110" s="52" t="s">
        <v>157</v>
      </c>
      <c r="E110" s="51">
        <v>0.312</v>
      </c>
      <c r="F110" s="51">
        <v>0.252</v>
      </c>
      <c r="G110" s="51">
        <v>0.06</v>
      </c>
      <c r="H110" s="52" t="s">
        <v>101</v>
      </c>
      <c r="I110" s="52" t="s">
        <v>206</v>
      </c>
      <c r="J110" s="51"/>
    </row>
    <row r="111" spans="1:10" ht="23" x14ac:dyDescent="0.25">
      <c r="A111" s="53" t="s">
        <v>503</v>
      </c>
      <c r="B111" s="52"/>
      <c r="C111" s="52" t="s">
        <v>49</v>
      </c>
      <c r="D111" s="52" t="s">
        <v>157</v>
      </c>
      <c r="E111" s="51">
        <v>0.27400000000000002</v>
      </c>
      <c r="F111" s="51">
        <v>0.221</v>
      </c>
      <c r="G111" s="51">
        <v>5.2999999999999999E-2</v>
      </c>
      <c r="H111" s="52" t="s">
        <v>101</v>
      </c>
      <c r="I111" s="52" t="s">
        <v>206</v>
      </c>
      <c r="J111" s="51"/>
    </row>
    <row r="112" spans="1:10" ht="23" x14ac:dyDescent="0.25">
      <c r="A112" s="53" t="s">
        <v>504</v>
      </c>
      <c r="B112" s="52"/>
      <c r="C112" s="52" t="s">
        <v>30</v>
      </c>
      <c r="D112" s="52" t="s">
        <v>208</v>
      </c>
      <c r="E112" s="51">
        <v>3.3000000000000002E-2</v>
      </c>
      <c r="F112" s="51">
        <v>2.7E-2</v>
      </c>
      <c r="G112" s="51">
        <v>6.0000000000000001E-3</v>
      </c>
      <c r="H112" s="52" t="s">
        <v>101</v>
      </c>
      <c r="I112" s="52" t="s">
        <v>505</v>
      </c>
      <c r="J112" s="51"/>
    </row>
    <row r="113" spans="1:10" ht="23" x14ac:dyDescent="0.25">
      <c r="A113" s="53"/>
      <c r="B113" s="52"/>
      <c r="C113" s="52" t="s">
        <v>30</v>
      </c>
      <c r="D113" s="52" t="s">
        <v>157</v>
      </c>
      <c r="E113" s="51">
        <v>1.0429999999999999</v>
      </c>
      <c r="F113" s="51">
        <v>0.85299999999999998</v>
      </c>
      <c r="G113" s="51">
        <v>0.19</v>
      </c>
      <c r="H113" s="52" t="s">
        <v>101</v>
      </c>
      <c r="I113" s="52"/>
      <c r="J113" s="51"/>
    </row>
    <row r="114" spans="1:10" ht="23" x14ac:dyDescent="0.25">
      <c r="A114" s="53" t="s">
        <v>217</v>
      </c>
      <c r="B114" s="52"/>
      <c r="C114" s="52"/>
      <c r="D114" s="52" t="s">
        <v>208</v>
      </c>
      <c r="E114" s="51">
        <v>3.5999999999999997E-2</v>
      </c>
      <c r="F114" s="51">
        <v>2.5000000000000001E-2</v>
      </c>
      <c r="G114" s="51">
        <v>1.0999999999999999E-2</v>
      </c>
      <c r="H114" s="52" t="s">
        <v>515</v>
      </c>
      <c r="I114" s="52" t="s">
        <v>643</v>
      </c>
      <c r="J114" s="51" t="s">
        <v>517</v>
      </c>
    </row>
    <row r="115" spans="1:10" ht="34.5" x14ac:dyDescent="0.25">
      <c r="A115" s="53" t="s">
        <v>222</v>
      </c>
      <c r="B115" s="52" t="s">
        <v>223</v>
      </c>
      <c r="C115" s="52" t="s">
        <v>182</v>
      </c>
      <c r="D115" s="52" t="s">
        <v>208</v>
      </c>
      <c r="E115" s="51">
        <v>6.0000000000000001E-3</v>
      </c>
      <c r="F115" s="51">
        <v>5.0000000000000001E-3</v>
      </c>
      <c r="G115" s="51">
        <v>1E-3</v>
      </c>
      <c r="H115" s="52" t="s">
        <v>515</v>
      </c>
      <c r="I115" s="52" t="s">
        <v>644</v>
      </c>
      <c r="J115" s="51" t="s">
        <v>517</v>
      </c>
    </row>
    <row r="116" spans="1:10" ht="57.5" x14ac:dyDescent="0.25">
      <c r="A116" s="53"/>
      <c r="B116" s="52" t="s">
        <v>645</v>
      </c>
      <c r="C116" s="52" t="s">
        <v>182</v>
      </c>
      <c r="D116" s="52" t="s">
        <v>208</v>
      </c>
      <c r="E116" s="51">
        <v>2.4E-2</v>
      </c>
      <c r="F116" s="51">
        <v>1.9E-2</v>
      </c>
      <c r="G116" s="51">
        <v>5.0000000000000001E-3</v>
      </c>
      <c r="H116" s="52" t="s">
        <v>515</v>
      </c>
      <c r="I116" s="52" t="s">
        <v>646</v>
      </c>
      <c r="J116" s="51" t="s">
        <v>517</v>
      </c>
    </row>
    <row r="117" spans="1:10" ht="34.5" x14ac:dyDescent="0.25">
      <c r="A117" s="53"/>
      <c r="B117" s="52" t="s">
        <v>647</v>
      </c>
      <c r="C117" s="52"/>
      <c r="D117" s="52" t="s">
        <v>208</v>
      </c>
      <c r="E117" s="51">
        <v>0</v>
      </c>
      <c r="F117" s="51">
        <v>0</v>
      </c>
      <c r="G117" s="51">
        <v>0</v>
      </c>
      <c r="H117" s="52" t="s">
        <v>515</v>
      </c>
      <c r="I117" s="52" t="s">
        <v>648</v>
      </c>
      <c r="J117" s="51" t="s">
        <v>517</v>
      </c>
    </row>
    <row r="118" spans="1:10" ht="69" x14ac:dyDescent="0.25">
      <c r="A118" s="53"/>
      <c r="B118" s="52" t="s">
        <v>228</v>
      </c>
      <c r="C118" s="52"/>
      <c r="D118" s="52" t="s">
        <v>208</v>
      </c>
      <c r="E118" s="51">
        <v>2.5999999999999999E-2</v>
      </c>
      <c r="F118" s="51">
        <v>0</v>
      </c>
      <c r="G118" s="51">
        <v>2.5999999999999999E-2</v>
      </c>
      <c r="H118" s="52" t="s">
        <v>515</v>
      </c>
      <c r="I118" s="52" t="s">
        <v>649</v>
      </c>
      <c r="J118" s="51" t="s">
        <v>517</v>
      </c>
    </row>
    <row r="119" spans="1:10" ht="34.5" x14ac:dyDescent="0.25">
      <c r="A119" s="53" t="s">
        <v>518</v>
      </c>
      <c r="B119" s="52" t="s">
        <v>650</v>
      </c>
      <c r="C119" s="52" t="s">
        <v>651</v>
      </c>
      <c r="D119" s="52" t="s">
        <v>208</v>
      </c>
      <c r="E119" s="51">
        <v>0.14000000000000001</v>
      </c>
      <c r="F119" s="51">
        <v>0.113</v>
      </c>
      <c r="G119" s="51">
        <v>2.7E-2</v>
      </c>
      <c r="H119" s="52" t="s">
        <v>101</v>
      </c>
      <c r="I119" s="52" t="s">
        <v>652</v>
      </c>
      <c r="J119" s="51"/>
    </row>
    <row r="120" spans="1:10" ht="34.5" x14ac:dyDescent="0.25">
      <c r="A120" s="53"/>
      <c r="B120" s="52" t="s">
        <v>653</v>
      </c>
      <c r="C120" s="52" t="s">
        <v>651</v>
      </c>
      <c r="D120" s="52" t="s">
        <v>208</v>
      </c>
      <c r="E120" s="51">
        <v>0.13500000000000001</v>
      </c>
      <c r="F120" s="51">
        <v>0.109</v>
      </c>
      <c r="G120" s="51">
        <v>2.5999999999999999E-2</v>
      </c>
      <c r="H120" s="52" t="s">
        <v>101</v>
      </c>
      <c r="I120" s="52" t="s">
        <v>654</v>
      </c>
      <c r="J120" s="51"/>
    </row>
    <row r="121" spans="1:10" ht="34.5" x14ac:dyDescent="0.25">
      <c r="A121" s="53"/>
      <c r="B121" s="52" t="s">
        <v>655</v>
      </c>
      <c r="C121" s="52" t="s">
        <v>651</v>
      </c>
      <c r="D121" s="52" t="s">
        <v>208</v>
      </c>
      <c r="E121" s="51">
        <v>0.14599999999999999</v>
      </c>
      <c r="F121" s="51">
        <v>0.11799999999999999</v>
      </c>
      <c r="G121" s="51">
        <v>2.8000000000000001E-2</v>
      </c>
      <c r="H121" s="52" t="s">
        <v>101</v>
      </c>
      <c r="I121" s="52" t="s">
        <v>654</v>
      </c>
      <c r="J121" s="51"/>
    </row>
    <row r="122" spans="1:10" ht="34.5" x14ac:dyDescent="0.25">
      <c r="A122" s="53"/>
      <c r="B122" s="52" t="s">
        <v>650</v>
      </c>
      <c r="C122" s="52" t="s">
        <v>226</v>
      </c>
      <c r="D122" s="52" t="s">
        <v>208</v>
      </c>
      <c r="E122" s="51">
        <v>0.13400000000000001</v>
      </c>
      <c r="F122" s="51">
        <v>0</v>
      </c>
      <c r="G122" s="51">
        <v>0.13400000000000001</v>
      </c>
      <c r="H122" s="52" t="s">
        <v>101</v>
      </c>
      <c r="I122" s="52" t="s">
        <v>656</v>
      </c>
      <c r="J122" s="51"/>
    </row>
    <row r="123" spans="1:10" ht="34.5" x14ac:dyDescent="0.25">
      <c r="A123" s="53" t="s">
        <v>238</v>
      </c>
      <c r="B123" s="52" t="s">
        <v>226</v>
      </c>
      <c r="C123" s="52"/>
      <c r="D123" s="52" t="s">
        <v>208</v>
      </c>
      <c r="E123" s="51">
        <v>7.3999999999999996E-2</v>
      </c>
      <c r="F123" s="51">
        <v>0</v>
      </c>
      <c r="G123" s="51">
        <v>7.3999999999999996E-2</v>
      </c>
      <c r="H123" s="52" t="s">
        <v>657</v>
      </c>
      <c r="I123" s="52" t="s">
        <v>658</v>
      </c>
      <c r="J123" s="51" t="s">
        <v>117</v>
      </c>
    </row>
    <row r="124" spans="1:10" ht="34.5" x14ac:dyDescent="0.25">
      <c r="A124" s="53" t="s">
        <v>240</v>
      </c>
      <c r="B124" s="52" t="s">
        <v>226</v>
      </c>
      <c r="C124" s="52"/>
      <c r="D124" s="52" t="s">
        <v>208</v>
      </c>
      <c r="E124" s="51">
        <v>6.6000000000000003E-2</v>
      </c>
      <c r="F124" s="51">
        <v>0</v>
      </c>
      <c r="G124" s="51">
        <v>6.6000000000000003E-2</v>
      </c>
      <c r="H124" s="52" t="s">
        <v>657</v>
      </c>
      <c r="I124" s="52" t="s">
        <v>659</v>
      </c>
      <c r="J124" s="51" t="s">
        <v>117</v>
      </c>
    </row>
    <row r="125" spans="1:10" ht="80.5" x14ac:dyDescent="0.25">
      <c r="A125" s="53" t="s">
        <v>244</v>
      </c>
      <c r="B125" s="52" t="s">
        <v>245</v>
      </c>
      <c r="C125" s="52" t="s">
        <v>246</v>
      </c>
      <c r="D125" s="52" t="s">
        <v>208</v>
      </c>
      <c r="E125" s="51">
        <v>0.29699999999999999</v>
      </c>
      <c r="F125" s="51">
        <v>0.27800000000000002</v>
      </c>
      <c r="G125" s="51">
        <v>1.9E-2</v>
      </c>
      <c r="H125" s="52" t="s">
        <v>101</v>
      </c>
      <c r="I125" s="52" t="s">
        <v>572</v>
      </c>
      <c r="J125" s="51"/>
    </row>
    <row r="126" spans="1:10" ht="80.5" x14ac:dyDescent="0.25">
      <c r="A126" s="53"/>
      <c r="B126" s="52" t="s">
        <v>249</v>
      </c>
      <c r="C126" s="52" t="s">
        <v>250</v>
      </c>
      <c r="D126" s="52" t="s">
        <v>208</v>
      </c>
      <c r="E126" s="51">
        <v>0.2</v>
      </c>
      <c r="F126" s="51">
        <v>0.187</v>
      </c>
      <c r="G126" s="51">
        <v>1.2999999999999999E-2</v>
      </c>
      <c r="H126" s="52" t="s">
        <v>101</v>
      </c>
      <c r="I126" s="52" t="s">
        <v>660</v>
      </c>
      <c r="J126" s="51"/>
    </row>
    <row r="127" spans="1:10" ht="80.5" x14ac:dyDescent="0.25">
      <c r="A127" s="53"/>
      <c r="B127" s="52" t="s">
        <v>251</v>
      </c>
      <c r="C127" s="52" t="s">
        <v>252</v>
      </c>
      <c r="D127" s="52" t="s">
        <v>208</v>
      </c>
      <c r="E127" s="51">
        <v>0.14699999999999999</v>
      </c>
      <c r="F127" s="51">
        <v>0.13700000000000001</v>
      </c>
      <c r="G127" s="51">
        <v>0.01</v>
      </c>
      <c r="H127" s="52" t="s">
        <v>101</v>
      </c>
      <c r="I127" s="52" t="s">
        <v>572</v>
      </c>
      <c r="J127" s="51"/>
    </row>
    <row r="128" spans="1:10" ht="22.5" customHeight="1" x14ac:dyDescent="0.25">
      <c r="A128" s="185" t="s">
        <v>254</v>
      </c>
      <c r="B128" s="186"/>
      <c r="C128" s="186"/>
      <c r="D128" s="186"/>
      <c r="E128" s="186"/>
      <c r="F128" s="186"/>
      <c r="G128" s="186"/>
      <c r="H128" s="186"/>
      <c r="I128" s="186"/>
      <c r="J128" s="187"/>
    </row>
    <row r="129" spans="1:10" ht="23" x14ac:dyDescent="0.25">
      <c r="A129" s="53" t="s">
        <v>661</v>
      </c>
      <c r="B129" s="52" t="s">
        <v>256</v>
      </c>
      <c r="C129" s="52" t="s">
        <v>257</v>
      </c>
      <c r="D129" s="52" t="s">
        <v>258</v>
      </c>
      <c r="E129" s="51">
        <v>1.153</v>
      </c>
      <c r="F129" s="51">
        <v>0.89500000000000002</v>
      </c>
      <c r="G129" s="51">
        <v>0.25800000000000001</v>
      </c>
      <c r="H129" s="52" t="s">
        <v>662</v>
      </c>
      <c r="I129" s="52" t="s">
        <v>260</v>
      </c>
      <c r="J129" s="51" t="s">
        <v>663</v>
      </c>
    </row>
    <row r="130" spans="1:10" ht="23" x14ac:dyDescent="0.25">
      <c r="A130" s="53"/>
      <c r="B130" s="52" t="s">
        <v>261</v>
      </c>
      <c r="C130" s="52" t="s">
        <v>664</v>
      </c>
      <c r="D130" s="52" t="s">
        <v>258</v>
      </c>
      <c r="E130" s="51">
        <v>0.432</v>
      </c>
      <c r="F130" s="51">
        <v>0.33600000000000002</v>
      </c>
      <c r="G130" s="51">
        <v>9.6000000000000002E-2</v>
      </c>
      <c r="H130" s="52" t="s">
        <v>662</v>
      </c>
      <c r="I130" s="52" t="s">
        <v>264</v>
      </c>
      <c r="J130" s="51" t="s">
        <v>663</v>
      </c>
    </row>
    <row r="131" spans="1:10" ht="34.5" x14ac:dyDescent="0.25">
      <c r="A131" s="53"/>
      <c r="B131" s="52"/>
      <c r="C131" s="52" t="s">
        <v>665</v>
      </c>
      <c r="D131" s="52" t="s">
        <v>258</v>
      </c>
      <c r="E131" s="51">
        <v>0.25900000000000001</v>
      </c>
      <c r="F131" s="51">
        <v>0.20100000000000001</v>
      </c>
      <c r="G131" s="51">
        <v>5.8000000000000003E-2</v>
      </c>
      <c r="H131" s="52" t="s">
        <v>662</v>
      </c>
      <c r="I131" s="52" t="s">
        <v>266</v>
      </c>
      <c r="J131" s="51" t="s">
        <v>663</v>
      </c>
    </row>
    <row r="132" spans="1:10" ht="23" x14ac:dyDescent="0.25">
      <c r="A132" s="53"/>
      <c r="B132" s="52"/>
      <c r="C132" s="52" t="s">
        <v>666</v>
      </c>
      <c r="D132" s="52" t="s">
        <v>258</v>
      </c>
      <c r="E132" s="51">
        <v>0.11</v>
      </c>
      <c r="F132" s="51">
        <v>8.5999999999999993E-2</v>
      </c>
      <c r="G132" s="51">
        <v>2.4E-2</v>
      </c>
      <c r="H132" s="52" t="s">
        <v>662</v>
      </c>
      <c r="I132" s="52" t="s">
        <v>268</v>
      </c>
      <c r="J132" s="51" t="s">
        <v>663</v>
      </c>
    </row>
    <row r="133" spans="1:10" ht="46" x14ac:dyDescent="0.25">
      <c r="A133" s="53"/>
      <c r="B133" s="52"/>
      <c r="C133" s="52" t="s">
        <v>305</v>
      </c>
      <c r="D133" s="52" t="s">
        <v>258</v>
      </c>
      <c r="E133" s="51">
        <v>8.2000000000000003E-2</v>
      </c>
      <c r="F133" s="51">
        <v>6.4000000000000001E-2</v>
      </c>
      <c r="G133" s="51">
        <v>1.7999999999999999E-2</v>
      </c>
      <c r="H133" s="52" t="s">
        <v>662</v>
      </c>
      <c r="I133" s="52" t="s">
        <v>270</v>
      </c>
      <c r="J133" s="51" t="s">
        <v>663</v>
      </c>
    </row>
    <row r="134" spans="1:10" ht="23" x14ac:dyDescent="0.25">
      <c r="A134" s="53"/>
      <c r="B134" s="52"/>
      <c r="C134" s="52" t="s">
        <v>271</v>
      </c>
      <c r="D134" s="52" t="s">
        <v>258</v>
      </c>
      <c r="E134" s="51">
        <v>7.9000000000000001E-2</v>
      </c>
      <c r="F134" s="51">
        <v>6.0999999999999999E-2</v>
      </c>
      <c r="G134" s="51">
        <v>1.7999999999999999E-2</v>
      </c>
      <c r="H134" s="52" t="s">
        <v>662</v>
      </c>
      <c r="I134" s="52" t="s">
        <v>272</v>
      </c>
      <c r="J134" s="51" t="s">
        <v>663</v>
      </c>
    </row>
    <row r="135" spans="1:10" ht="23" x14ac:dyDescent="0.25">
      <c r="A135" s="53"/>
      <c r="B135" s="52" t="s">
        <v>222</v>
      </c>
      <c r="C135" s="52" t="s">
        <v>30</v>
      </c>
      <c r="D135" s="52" t="s">
        <v>258</v>
      </c>
      <c r="E135" s="51">
        <v>1.7999999999999999E-2</v>
      </c>
      <c r="F135" s="51">
        <v>1.4E-2</v>
      </c>
      <c r="G135" s="51">
        <v>4.0000000000000001E-3</v>
      </c>
      <c r="H135" s="52" t="s">
        <v>667</v>
      </c>
      <c r="I135" s="52" t="s">
        <v>668</v>
      </c>
      <c r="J135" s="51" t="s">
        <v>663</v>
      </c>
    </row>
    <row r="136" spans="1:10" ht="23" x14ac:dyDescent="0.25">
      <c r="A136" s="53"/>
      <c r="B136" s="52"/>
      <c r="C136" s="52" t="s">
        <v>226</v>
      </c>
      <c r="D136" s="52" t="s">
        <v>258</v>
      </c>
      <c r="E136" s="51">
        <v>0.01</v>
      </c>
      <c r="F136" s="51">
        <v>0</v>
      </c>
      <c r="G136" s="51">
        <v>0.01</v>
      </c>
      <c r="H136" s="52" t="s">
        <v>667</v>
      </c>
      <c r="I136" s="52" t="s">
        <v>668</v>
      </c>
      <c r="J136" s="51" t="s">
        <v>663</v>
      </c>
    </row>
    <row r="137" spans="1:10" ht="23" x14ac:dyDescent="0.25">
      <c r="A137" s="53"/>
      <c r="B137" s="52"/>
      <c r="C137" s="52" t="s">
        <v>182</v>
      </c>
      <c r="D137" s="52" t="s">
        <v>258</v>
      </c>
      <c r="E137" s="51">
        <v>1.2E-2</v>
      </c>
      <c r="F137" s="51">
        <v>3.0000000000000001E-3</v>
      </c>
      <c r="G137" s="51">
        <v>8.9999999999999993E-3</v>
      </c>
      <c r="H137" s="52" t="s">
        <v>669</v>
      </c>
      <c r="I137" s="52" t="s">
        <v>670</v>
      </c>
      <c r="J137" s="51" t="s">
        <v>663</v>
      </c>
    </row>
    <row r="138" spans="1:10" ht="57.5" x14ac:dyDescent="0.25">
      <c r="A138" s="53"/>
      <c r="B138" s="52" t="s">
        <v>277</v>
      </c>
      <c r="C138" s="52" t="s">
        <v>278</v>
      </c>
      <c r="D138" s="52" t="s">
        <v>258</v>
      </c>
      <c r="E138" s="51">
        <v>4.1000000000000002E-2</v>
      </c>
      <c r="F138" s="51">
        <v>3.2000000000000001E-2</v>
      </c>
      <c r="G138" s="51">
        <v>8.9999999999999993E-3</v>
      </c>
      <c r="H138" s="52" t="s">
        <v>671</v>
      </c>
      <c r="I138" s="52" t="s">
        <v>672</v>
      </c>
      <c r="J138" s="51" t="s">
        <v>663</v>
      </c>
    </row>
    <row r="139" spans="1:10" ht="69" x14ac:dyDescent="0.25">
      <c r="A139" s="53"/>
      <c r="B139" s="52"/>
      <c r="C139" s="52" t="s">
        <v>281</v>
      </c>
      <c r="D139" s="52" t="s">
        <v>258</v>
      </c>
      <c r="E139" s="51">
        <v>0.03</v>
      </c>
      <c r="F139" s="51">
        <v>2.3E-2</v>
      </c>
      <c r="G139" s="51">
        <v>7.0000000000000001E-3</v>
      </c>
      <c r="H139" s="52" t="s">
        <v>673</v>
      </c>
      <c r="I139" s="52" t="s">
        <v>674</v>
      </c>
      <c r="J139" s="51" t="s">
        <v>663</v>
      </c>
    </row>
    <row r="140" spans="1:10" ht="69" x14ac:dyDescent="0.25">
      <c r="A140" s="53"/>
      <c r="B140" s="52"/>
      <c r="C140" s="52" t="s">
        <v>283</v>
      </c>
      <c r="D140" s="52" t="s">
        <v>258</v>
      </c>
      <c r="E140" s="51">
        <v>2.1000000000000001E-2</v>
      </c>
      <c r="F140" s="51">
        <v>1.6E-2</v>
      </c>
      <c r="G140" s="51">
        <v>5.0000000000000001E-3</v>
      </c>
      <c r="H140" s="52" t="s">
        <v>673</v>
      </c>
      <c r="I140" s="52" t="s">
        <v>675</v>
      </c>
      <c r="J140" s="51" t="s">
        <v>663</v>
      </c>
    </row>
    <row r="141" spans="1:10" ht="23" x14ac:dyDescent="0.25">
      <c r="A141" s="53"/>
      <c r="B141" s="52" t="s">
        <v>287</v>
      </c>
      <c r="C141" s="52" t="s">
        <v>676</v>
      </c>
      <c r="D141" s="52" t="s">
        <v>258</v>
      </c>
      <c r="E141" s="51">
        <v>2.7E-2</v>
      </c>
      <c r="F141" s="51">
        <v>2.1999999999999999E-2</v>
      </c>
      <c r="G141" s="51">
        <v>5.0000000000000001E-3</v>
      </c>
      <c r="H141" s="52" t="s">
        <v>677</v>
      </c>
      <c r="I141" s="52" t="s">
        <v>678</v>
      </c>
      <c r="J141" s="51" t="s">
        <v>663</v>
      </c>
    </row>
    <row r="142" spans="1:10" ht="23" x14ac:dyDescent="0.25">
      <c r="A142" s="53"/>
      <c r="B142" s="52"/>
      <c r="C142" s="52" t="s">
        <v>679</v>
      </c>
      <c r="D142" s="52" t="s">
        <v>258</v>
      </c>
      <c r="E142" s="51">
        <v>2.1000000000000001E-2</v>
      </c>
      <c r="F142" s="51">
        <v>1.7000000000000001E-2</v>
      </c>
      <c r="G142" s="51">
        <v>4.0000000000000001E-3</v>
      </c>
      <c r="H142" s="52" t="s">
        <v>677</v>
      </c>
      <c r="I142" s="52" t="s">
        <v>678</v>
      </c>
      <c r="J142" s="51" t="s">
        <v>663</v>
      </c>
    </row>
    <row r="143" spans="1:10" ht="34.5" x14ac:dyDescent="0.25">
      <c r="A143" s="53"/>
      <c r="B143" s="52"/>
      <c r="C143" s="52" t="s">
        <v>680</v>
      </c>
      <c r="D143" s="52" t="s">
        <v>258</v>
      </c>
      <c r="E143" s="51">
        <v>1.4999999999999999E-2</v>
      </c>
      <c r="F143" s="51">
        <v>1.2E-2</v>
      </c>
      <c r="G143" s="51">
        <v>3.0000000000000001E-3</v>
      </c>
      <c r="H143" s="52" t="s">
        <v>681</v>
      </c>
      <c r="I143" s="52" t="s">
        <v>682</v>
      </c>
      <c r="J143" s="51" t="s">
        <v>663</v>
      </c>
    </row>
    <row r="144" spans="1:10" ht="23" x14ac:dyDescent="0.25">
      <c r="A144" s="53" t="s">
        <v>299</v>
      </c>
      <c r="B144" s="52" t="s">
        <v>261</v>
      </c>
      <c r="C144" s="52" t="s">
        <v>300</v>
      </c>
      <c r="D144" s="52" t="s">
        <v>258</v>
      </c>
      <c r="E144" s="51">
        <v>0.2</v>
      </c>
      <c r="F144" s="51">
        <v>0.155</v>
      </c>
      <c r="G144" s="51">
        <v>4.4999999999999998E-2</v>
      </c>
      <c r="H144" s="52" t="s">
        <v>683</v>
      </c>
      <c r="I144" s="52" t="s">
        <v>302</v>
      </c>
      <c r="J144" s="51" t="s">
        <v>663</v>
      </c>
    </row>
    <row r="145" spans="1:10" ht="46" x14ac:dyDescent="0.25">
      <c r="A145" s="53"/>
      <c r="B145" s="52"/>
      <c r="C145" s="52" t="s">
        <v>303</v>
      </c>
      <c r="D145" s="52" t="s">
        <v>258</v>
      </c>
      <c r="E145" s="51">
        <v>0.11700000000000001</v>
      </c>
      <c r="F145" s="51">
        <v>9.0999999999999998E-2</v>
      </c>
      <c r="G145" s="51">
        <v>2.5999999999999999E-2</v>
      </c>
      <c r="H145" s="52" t="s">
        <v>683</v>
      </c>
      <c r="I145" s="52" t="s">
        <v>304</v>
      </c>
      <c r="J145" s="51" t="s">
        <v>663</v>
      </c>
    </row>
    <row r="146" spans="1:10" ht="46" x14ac:dyDescent="0.25">
      <c r="A146" s="53"/>
      <c r="B146" s="52"/>
      <c r="C146" s="52" t="s">
        <v>305</v>
      </c>
      <c r="D146" s="52" t="s">
        <v>258</v>
      </c>
      <c r="E146" s="51">
        <v>0.10199999999999999</v>
      </c>
      <c r="F146" s="51">
        <v>0.08</v>
      </c>
      <c r="G146" s="51">
        <v>2.1999999999999999E-2</v>
      </c>
      <c r="H146" s="52" t="s">
        <v>683</v>
      </c>
      <c r="I146" s="52" t="s">
        <v>304</v>
      </c>
      <c r="J146" s="51" t="s">
        <v>663</v>
      </c>
    </row>
    <row r="147" spans="1:10" ht="23" x14ac:dyDescent="0.25">
      <c r="A147" s="53"/>
      <c r="B147" s="52"/>
      <c r="C147" s="52" t="s">
        <v>271</v>
      </c>
      <c r="D147" s="52" t="s">
        <v>258</v>
      </c>
      <c r="E147" s="51">
        <v>9.2999999999999999E-2</v>
      </c>
      <c r="F147" s="51">
        <v>7.2999999999999995E-2</v>
      </c>
      <c r="G147" s="51">
        <v>0.02</v>
      </c>
      <c r="H147" s="52" t="s">
        <v>683</v>
      </c>
      <c r="I147" s="52" t="s">
        <v>684</v>
      </c>
      <c r="J147" s="51" t="s">
        <v>663</v>
      </c>
    </row>
    <row r="148" spans="1:10" ht="23" x14ac:dyDescent="0.25">
      <c r="A148" s="53"/>
      <c r="B148" s="52" t="s">
        <v>222</v>
      </c>
      <c r="C148" s="52" t="s">
        <v>30</v>
      </c>
      <c r="D148" s="52" t="s">
        <v>258</v>
      </c>
      <c r="E148" s="51">
        <v>0.03</v>
      </c>
      <c r="F148" s="51">
        <v>2.3E-2</v>
      </c>
      <c r="G148" s="51">
        <v>7.0000000000000001E-3</v>
      </c>
      <c r="H148" s="52" t="s">
        <v>685</v>
      </c>
      <c r="I148" s="52" t="s">
        <v>686</v>
      </c>
      <c r="J148" s="51" t="s">
        <v>663</v>
      </c>
    </row>
    <row r="149" spans="1:10" ht="23" x14ac:dyDescent="0.25">
      <c r="A149" s="53"/>
      <c r="B149" s="52"/>
      <c r="C149" s="52" t="s">
        <v>226</v>
      </c>
      <c r="D149" s="52" t="s">
        <v>258</v>
      </c>
      <c r="E149" s="51">
        <v>1.6E-2</v>
      </c>
      <c r="F149" s="51">
        <v>0</v>
      </c>
      <c r="G149" s="51">
        <v>1.6E-2</v>
      </c>
      <c r="H149" s="52" t="s">
        <v>685</v>
      </c>
      <c r="I149" s="52" t="s">
        <v>686</v>
      </c>
      <c r="J149" s="51" t="s">
        <v>663</v>
      </c>
    </row>
    <row r="150" spans="1:10" ht="23" x14ac:dyDescent="0.25">
      <c r="A150" s="53"/>
      <c r="B150" s="52"/>
      <c r="C150" s="52" t="s">
        <v>182</v>
      </c>
      <c r="D150" s="52" t="s">
        <v>258</v>
      </c>
      <c r="E150" s="51">
        <v>1.9E-2</v>
      </c>
      <c r="F150" s="51">
        <v>5.0000000000000001E-3</v>
      </c>
      <c r="G150" s="51">
        <v>1.4E-2</v>
      </c>
      <c r="H150" s="52" t="s">
        <v>669</v>
      </c>
      <c r="I150" s="52" t="s">
        <v>687</v>
      </c>
      <c r="J150" s="51" t="s">
        <v>663</v>
      </c>
    </row>
    <row r="151" spans="1:10" ht="34.5" x14ac:dyDescent="0.25">
      <c r="A151" s="53"/>
      <c r="B151" s="52" t="s">
        <v>277</v>
      </c>
      <c r="C151" s="52" t="s">
        <v>311</v>
      </c>
      <c r="D151" s="52" t="s">
        <v>258</v>
      </c>
      <c r="E151" s="51">
        <v>4.4999999999999998E-2</v>
      </c>
      <c r="F151" s="51">
        <v>3.5000000000000003E-2</v>
      </c>
      <c r="G151" s="51">
        <v>0.01</v>
      </c>
      <c r="H151" s="52" t="s">
        <v>688</v>
      </c>
      <c r="I151" s="52" t="s">
        <v>689</v>
      </c>
      <c r="J151" s="51" t="s">
        <v>663</v>
      </c>
    </row>
    <row r="152" spans="1:10" ht="46" x14ac:dyDescent="0.25">
      <c r="A152" s="53"/>
      <c r="B152" s="52"/>
      <c r="C152" s="52" t="s">
        <v>315</v>
      </c>
      <c r="D152" s="52" t="s">
        <v>690</v>
      </c>
      <c r="E152" s="51">
        <v>4.3999999999999997E-2</v>
      </c>
      <c r="F152" s="51">
        <v>3.4000000000000002E-2</v>
      </c>
      <c r="G152" s="51">
        <v>0.01</v>
      </c>
      <c r="H152" s="52" t="s">
        <v>688</v>
      </c>
      <c r="I152" s="52" t="s">
        <v>691</v>
      </c>
      <c r="J152" s="51" t="s">
        <v>663</v>
      </c>
    </row>
    <row r="153" spans="1:10" ht="34.5" x14ac:dyDescent="0.25">
      <c r="A153" s="53"/>
      <c r="B153" s="52"/>
      <c r="C153" s="52" t="s">
        <v>317</v>
      </c>
      <c r="D153" s="52" t="s">
        <v>258</v>
      </c>
      <c r="E153" s="51">
        <v>2.4E-2</v>
      </c>
      <c r="F153" s="51">
        <v>1.7999999999999999E-2</v>
      </c>
      <c r="G153" s="51">
        <v>6.0000000000000001E-3</v>
      </c>
      <c r="H153" s="52" t="s">
        <v>688</v>
      </c>
      <c r="I153" s="52" t="s">
        <v>691</v>
      </c>
      <c r="J153" s="51" t="s">
        <v>663</v>
      </c>
    </row>
    <row r="154" spans="1:10" ht="34.5" x14ac:dyDescent="0.25">
      <c r="A154" s="53"/>
      <c r="B154" s="52"/>
      <c r="C154" s="52" t="s">
        <v>318</v>
      </c>
      <c r="D154" s="52" t="s">
        <v>258</v>
      </c>
      <c r="E154" s="51">
        <v>1.7000000000000001E-2</v>
      </c>
      <c r="F154" s="51">
        <v>1.2999999999999999E-2</v>
      </c>
      <c r="G154" s="51">
        <v>4.0000000000000001E-3</v>
      </c>
      <c r="H154" s="52" t="s">
        <v>688</v>
      </c>
      <c r="I154" s="52" t="s">
        <v>691</v>
      </c>
      <c r="J154" s="51" t="s">
        <v>663</v>
      </c>
    </row>
    <row r="155" spans="1:10" ht="34.5" x14ac:dyDescent="0.25">
      <c r="A155" s="53"/>
      <c r="B155" s="52" t="s">
        <v>287</v>
      </c>
      <c r="C155" s="52" t="s">
        <v>692</v>
      </c>
      <c r="D155" s="52" t="s">
        <v>258</v>
      </c>
      <c r="E155" s="51">
        <v>3.5000000000000003E-2</v>
      </c>
      <c r="F155" s="51">
        <v>2.7E-2</v>
      </c>
      <c r="G155" s="51">
        <v>8.0000000000000002E-3</v>
      </c>
      <c r="H155" s="52" t="s">
        <v>693</v>
      </c>
      <c r="I155" s="52" t="s">
        <v>694</v>
      </c>
      <c r="J155" s="51" t="s">
        <v>663</v>
      </c>
    </row>
    <row r="156" spans="1:10" ht="57.5" x14ac:dyDescent="0.25">
      <c r="A156" s="53"/>
      <c r="B156" s="52"/>
      <c r="C156" s="52" t="s">
        <v>695</v>
      </c>
      <c r="D156" s="52" t="s">
        <v>258</v>
      </c>
      <c r="E156" s="51">
        <v>2.1000000000000001E-2</v>
      </c>
      <c r="F156" s="51">
        <v>1.6E-2</v>
      </c>
      <c r="G156" s="51">
        <v>5.0000000000000001E-3</v>
      </c>
      <c r="H156" s="52" t="s">
        <v>693</v>
      </c>
      <c r="I156" s="52" t="s">
        <v>696</v>
      </c>
      <c r="J156" s="51" t="s">
        <v>663</v>
      </c>
    </row>
    <row r="157" spans="1:10" ht="57.5" x14ac:dyDescent="0.25">
      <c r="A157" s="53"/>
      <c r="B157" s="52"/>
      <c r="C157" s="52" t="s">
        <v>697</v>
      </c>
      <c r="D157" s="52" t="s">
        <v>258</v>
      </c>
      <c r="E157" s="51">
        <v>1.4999999999999999E-2</v>
      </c>
      <c r="F157" s="51">
        <v>1.2E-2</v>
      </c>
      <c r="G157" s="51">
        <v>3.0000000000000001E-3</v>
      </c>
      <c r="H157" s="52" t="s">
        <v>693</v>
      </c>
      <c r="I157" s="52" t="s">
        <v>694</v>
      </c>
      <c r="J157" s="51" t="s">
        <v>663</v>
      </c>
    </row>
    <row r="158" spans="1:10" ht="22.5" customHeight="1" x14ac:dyDescent="0.25">
      <c r="A158" s="185" t="s">
        <v>698</v>
      </c>
      <c r="B158" s="186"/>
      <c r="C158" s="186"/>
      <c r="D158" s="186"/>
      <c r="E158" s="186"/>
      <c r="F158" s="186"/>
      <c r="G158" s="186"/>
      <c r="H158" s="186"/>
      <c r="I158" s="186"/>
      <c r="J158" s="187"/>
    </row>
    <row r="159" spans="1:10" ht="57.5" x14ac:dyDescent="0.25">
      <c r="A159" s="53"/>
      <c r="B159" s="51" t="s">
        <v>333</v>
      </c>
      <c r="C159" s="51"/>
      <c r="D159" s="51" t="s">
        <v>40</v>
      </c>
      <c r="E159" s="51">
        <v>1810</v>
      </c>
      <c r="F159" s="51"/>
      <c r="G159" s="51"/>
      <c r="H159" s="52" t="s">
        <v>327</v>
      </c>
      <c r="I159" s="52" t="s">
        <v>699</v>
      </c>
      <c r="J159" s="51" t="s">
        <v>67</v>
      </c>
    </row>
    <row r="160" spans="1:10" ht="57.5" x14ac:dyDescent="0.25">
      <c r="A160" s="53"/>
      <c r="B160" s="51" t="s">
        <v>337</v>
      </c>
      <c r="C160" s="51"/>
      <c r="D160" s="51" t="s">
        <v>40</v>
      </c>
      <c r="E160" s="51">
        <v>1430</v>
      </c>
      <c r="F160" s="51"/>
      <c r="G160" s="51"/>
      <c r="H160" s="52" t="s">
        <v>327</v>
      </c>
      <c r="I160" s="52" t="s">
        <v>699</v>
      </c>
      <c r="J160" s="51" t="s">
        <v>67</v>
      </c>
    </row>
    <row r="161" spans="1:13" ht="57.5" x14ac:dyDescent="0.25">
      <c r="A161" s="53"/>
      <c r="B161" s="51" t="s">
        <v>336</v>
      </c>
      <c r="C161" s="51"/>
      <c r="D161" s="51" t="s">
        <v>40</v>
      </c>
      <c r="E161" s="51">
        <v>3500</v>
      </c>
      <c r="F161" s="51"/>
      <c r="G161" s="51"/>
      <c r="H161" s="52" t="s">
        <v>327</v>
      </c>
      <c r="I161" s="52" t="s">
        <v>699</v>
      </c>
      <c r="J161" s="51" t="s">
        <v>67</v>
      </c>
    </row>
    <row r="162" spans="1:13" ht="57.5" x14ac:dyDescent="0.25">
      <c r="A162" s="53"/>
      <c r="B162" s="51" t="s">
        <v>338</v>
      </c>
      <c r="C162" s="51"/>
      <c r="D162" s="51" t="s">
        <v>40</v>
      </c>
      <c r="E162" s="51">
        <v>4470</v>
      </c>
      <c r="F162" s="51"/>
      <c r="G162" s="51"/>
      <c r="H162" s="52" t="s">
        <v>327</v>
      </c>
      <c r="I162" s="52" t="s">
        <v>699</v>
      </c>
      <c r="J162" s="51" t="s">
        <v>67</v>
      </c>
    </row>
    <row r="163" spans="1:13" ht="57.5" x14ac:dyDescent="0.25">
      <c r="A163" s="53"/>
      <c r="B163" s="51" t="s">
        <v>335</v>
      </c>
      <c r="C163" s="51"/>
      <c r="D163" s="51" t="s">
        <v>40</v>
      </c>
      <c r="E163" s="51">
        <v>675</v>
      </c>
      <c r="F163" s="51"/>
      <c r="G163" s="51"/>
      <c r="H163" s="52" t="s">
        <v>327</v>
      </c>
      <c r="I163" s="52" t="s">
        <v>699</v>
      </c>
      <c r="J163" s="51" t="s">
        <v>67</v>
      </c>
    </row>
    <row r="164" spans="1:13" ht="69" x14ac:dyDescent="0.25">
      <c r="A164" s="53"/>
      <c r="B164" s="51" t="s">
        <v>342</v>
      </c>
      <c r="C164" s="52" t="s">
        <v>343</v>
      </c>
      <c r="D164" s="51" t="s">
        <v>40</v>
      </c>
      <c r="E164" s="51">
        <v>3922</v>
      </c>
      <c r="F164" s="51"/>
      <c r="G164" s="51"/>
      <c r="H164" s="52" t="s">
        <v>327</v>
      </c>
      <c r="I164" s="52" t="s">
        <v>699</v>
      </c>
      <c r="J164" s="51" t="s">
        <v>67</v>
      </c>
    </row>
    <row r="165" spans="1:13" ht="57.5" x14ac:dyDescent="0.25">
      <c r="A165" s="53"/>
      <c r="B165" s="51" t="s">
        <v>369</v>
      </c>
      <c r="C165" s="52" t="s">
        <v>370</v>
      </c>
      <c r="D165" s="51" t="s">
        <v>40</v>
      </c>
      <c r="E165" s="51">
        <v>3985</v>
      </c>
      <c r="F165" s="51"/>
      <c r="G165" s="51"/>
      <c r="H165" s="52" t="s">
        <v>327</v>
      </c>
      <c r="I165" s="52" t="s">
        <v>699</v>
      </c>
      <c r="J165" s="51" t="s">
        <v>67</v>
      </c>
    </row>
    <row r="166" spans="1:13" ht="57.5" x14ac:dyDescent="0.25">
      <c r="A166" s="53"/>
      <c r="B166" s="51" t="s">
        <v>347</v>
      </c>
      <c r="C166" s="52" t="s">
        <v>348</v>
      </c>
      <c r="D166" s="51" t="s">
        <v>40</v>
      </c>
      <c r="E166" s="51">
        <v>1774</v>
      </c>
      <c r="F166" s="51"/>
      <c r="G166" s="51"/>
      <c r="H166" s="52" t="s">
        <v>327</v>
      </c>
      <c r="I166" s="52" t="s">
        <v>699</v>
      </c>
      <c r="J166" s="51" t="s">
        <v>67</v>
      </c>
    </row>
    <row r="167" spans="1:13" ht="57.5" x14ac:dyDescent="0.25">
      <c r="A167" s="53"/>
      <c r="B167" s="51" t="s">
        <v>351</v>
      </c>
      <c r="C167" s="52" t="s">
        <v>352</v>
      </c>
      <c r="D167" s="51" t="s">
        <v>40</v>
      </c>
      <c r="E167" s="51">
        <v>2088</v>
      </c>
      <c r="F167" s="51"/>
      <c r="G167" s="51"/>
      <c r="H167" s="52" t="s">
        <v>327</v>
      </c>
      <c r="I167" s="52" t="s">
        <v>699</v>
      </c>
      <c r="J167" s="51" t="s">
        <v>67</v>
      </c>
    </row>
    <row r="168" spans="1:13" ht="69" x14ac:dyDescent="0.25">
      <c r="A168" s="53"/>
      <c r="B168" s="51" t="s">
        <v>353</v>
      </c>
      <c r="C168" s="52" t="s">
        <v>354</v>
      </c>
      <c r="D168" s="51" t="s">
        <v>40</v>
      </c>
      <c r="E168" s="51">
        <v>2346</v>
      </c>
      <c r="F168" s="51"/>
      <c r="G168" s="51"/>
      <c r="H168" s="52" t="s">
        <v>327</v>
      </c>
      <c r="I168" s="52" t="s">
        <v>699</v>
      </c>
      <c r="J168" s="51" t="s">
        <v>517</v>
      </c>
    </row>
    <row r="169" spans="1:13" ht="69" x14ac:dyDescent="0.25">
      <c r="A169" s="53"/>
      <c r="B169" s="51" t="s">
        <v>355</v>
      </c>
      <c r="C169" s="52" t="s">
        <v>356</v>
      </c>
      <c r="D169" s="51" t="s">
        <v>40</v>
      </c>
      <c r="E169" s="51">
        <v>2729</v>
      </c>
      <c r="F169" s="51"/>
      <c r="G169" s="51"/>
      <c r="H169" s="52" t="s">
        <v>327</v>
      </c>
      <c r="I169" s="52" t="s">
        <v>699</v>
      </c>
      <c r="J169" s="51" t="s">
        <v>67</v>
      </c>
    </row>
    <row r="170" spans="1:13" ht="57.5" x14ac:dyDescent="0.25">
      <c r="A170" s="53"/>
      <c r="B170" s="51" t="s">
        <v>330</v>
      </c>
      <c r="C170" s="52"/>
      <c r="D170" s="51" t="s">
        <v>40</v>
      </c>
      <c r="E170" s="51">
        <v>4</v>
      </c>
      <c r="F170" s="51"/>
      <c r="G170" s="51"/>
      <c r="H170" s="52" t="s">
        <v>327</v>
      </c>
      <c r="I170" s="52" t="s">
        <v>699</v>
      </c>
      <c r="J170" s="51" t="s">
        <v>117</v>
      </c>
    </row>
    <row r="171" spans="1:13" ht="57.5" x14ac:dyDescent="0.25">
      <c r="A171" s="53"/>
      <c r="B171" s="51" t="s">
        <v>332</v>
      </c>
      <c r="C171" s="52"/>
      <c r="D171" s="51" t="s">
        <v>40</v>
      </c>
      <c r="E171" s="51">
        <v>1</v>
      </c>
      <c r="F171" s="51"/>
      <c r="G171" s="51"/>
      <c r="H171" s="52" t="s">
        <v>327</v>
      </c>
      <c r="I171" s="52" t="s">
        <v>699</v>
      </c>
      <c r="J171" s="51" t="s">
        <v>117</v>
      </c>
    </row>
    <row r="172" spans="1:13" ht="57.5" x14ac:dyDescent="0.25">
      <c r="A172" s="53"/>
      <c r="B172" s="52" t="s">
        <v>528</v>
      </c>
      <c r="C172" s="52"/>
      <c r="D172" s="51" t="s">
        <v>40</v>
      </c>
      <c r="E172" s="51">
        <v>1</v>
      </c>
      <c r="F172" s="51"/>
      <c r="G172" s="51"/>
      <c r="H172" s="52" t="s">
        <v>327</v>
      </c>
      <c r="I172" s="52" t="s">
        <v>699</v>
      </c>
      <c r="J172" s="51" t="s">
        <v>117</v>
      </c>
    </row>
    <row r="173" spans="1:13" ht="131.25" customHeight="1" x14ac:dyDescent="0.25">
      <c r="A173" s="53"/>
      <c r="B173" s="51" t="s">
        <v>359</v>
      </c>
      <c r="C173" s="52" t="s">
        <v>360</v>
      </c>
      <c r="D173" s="51" t="s">
        <v>40</v>
      </c>
      <c r="E173" s="51">
        <v>1387</v>
      </c>
      <c r="F173" s="51"/>
      <c r="G173" s="51"/>
      <c r="H173" s="52" t="s">
        <v>327</v>
      </c>
      <c r="I173" s="52" t="s">
        <v>699</v>
      </c>
      <c r="J173" s="51" t="s">
        <v>117</v>
      </c>
      <c r="M173" s="2">
        <f>0.26*E163+0.26*E161+0.2*E170+0.21*E160+0.07*E171</f>
        <v>1386.6699999999998</v>
      </c>
    </row>
    <row r="174" spans="1:13" ht="117" customHeight="1" x14ac:dyDescent="0.25">
      <c r="A174" s="53"/>
      <c r="B174" s="51" t="s">
        <v>361</v>
      </c>
      <c r="C174" s="52" t="s">
        <v>362</v>
      </c>
      <c r="D174" s="51" t="s">
        <v>40</v>
      </c>
      <c r="E174" s="51">
        <v>1397</v>
      </c>
      <c r="F174" s="51"/>
      <c r="G174" s="51"/>
      <c r="H174" s="52" t="s">
        <v>327</v>
      </c>
      <c r="I174" s="52" t="s">
        <v>699</v>
      </c>
      <c r="J174" s="51" t="s">
        <v>117</v>
      </c>
      <c r="M174" s="2">
        <f>0.243*E163+0.247*E161+0.253*E170+0.257*E160</f>
        <v>1397.047</v>
      </c>
    </row>
    <row r="175" spans="1:13" ht="69" x14ac:dyDescent="0.25">
      <c r="A175" s="53"/>
      <c r="B175" s="51" t="s">
        <v>363</v>
      </c>
      <c r="C175" s="52" t="s">
        <v>364</v>
      </c>
      <c r="D175" s="51" t="s">
        <v>40</v>
      </c>
      <c r="E175" s="51">
        <v>601</v>
      </c>
      <c r="F175" s="51"/>
      <c r="G175" s="51"/>
      <c r="H175" s="52" t="s">
        <v>327</v>
      </c>
      <c r="I175" s="52" t="s">
        <v>699</v>
      </c>
      <c r="J175" s="51" t="s">
        <v>117</v>
      </c>
      <c r="M175" s="2">
        <f>0.42*E160+0.58*E171</f>
        <v>601.18000000000006</v>
      </c>
    </row>
    <row r="176" spans="1:13" ht="80.5" x14ac:dyDescent="0.25">
      <c r="A176" s="53"/>
      <c r="B176" s="51" t="s">
        <v>367</v>
      </c>
      <c r="C176" s="52" t="s">
        <v>368</v>
      </c>
      <c r="D176" s="51" t="s">
        <v>40</v>
      </c>
      <c r="E176" s="51">
        <v>698</v>
      </c>
      <c r="F176" s="51"/>
      <c r="G176" s="51"/>
      <c r="H176" s="52" t="s">
        <v>327</v>
      </c>
      <c r="I176" s="52" t="s">
        <v>699</v>
      </c>
      <c r="J176" s="51" t="s">
        <v>117</v>
      </c>
    </row>
    <row r="177" spans="1:10" ht="57.5" x14ac:dyDescent="0.25">
      <c r="A177" s="53"/>
      <c r="B177" s="51" t="s">
        <v>371</v>
      </c>
      <c r="C177" s="52" t="s">
        <v>372</v>
      </c>
      <c r="D177" s="51" t="s">
        <v>40</v>
      </c>
      <c r="E177" s="51">
        <v>631</v>
      </c>
      <c r="F177" s="51"/>
      <c r="G177" s="51"/>
      <c r="H177" s="52" t="s">
        <v>327</v>
      </c>
      <c r="I177" s="52" t="s">
        <v>699</v>
      </c>
      <c r="J177" s="51" t="s">
        <v>117</v>
      </c>
    </row>
    <row r="178" spans="1:10" x14ac:dyDescent="0.25">
      <c r="A178" s="78"/>
      <c r="B178"/>
      <c r="C178"/>
      <c r="D178"/>
      <c r="E178"/>
      <c r="F178"/>
      <c r="G178"/>
      <c r="H178" s="1"/>
      <c r="I178" s="1"/>
      <c r="J178"/>
    </row>
    <row r="179" spans="1:10" customFormat="1" x14ac:dyDescent="0.25">
      <c r="A179" t="s">
        <v>391</v>
      </c>
      <c r="B179" s="1"/>
      <c r="C179" s="1"/>
      <c r="D179" s="1"/>
      <c r="H179" s="1"/>
      <c r="I179" s="1"/>
    </row>
    <row r="180" spans="1:10" s="29" customFormat="1" ht="401.25" customHeight="1" x14ac:dyDescent="0.25">
      <c r="A180" s="198" t="s">
        <v>700</v>
      </c>
      <c r="B180" s="199"/>
      <c r="C180" s="199"/>
      <c r="D180" s="199"/>
      <c r="E180" s="199"/>
      <c r="F180" s="199"/>
      <c r="G180" s="199"/>
      <c r="H180" s="199"/>
      <c r="I180" s="199"/>
      <c r="J180" s="200"/>
    </row>
    <row r="181" spans="1:10" ht="71.25" customHeight="1" x14ac:dyDescent="0.25">
      <c r="A181" s="192" t="s">
        <v>701</v>
      </c>
      <c r="B181" s="193"/>
      <c r="C181" s="193"/>
      <c r="D181" s="193"/>
      <c r="E181" s="193"/>
      <c r="F181" s="193"/>
      <c r="G181" s="193"/>
      <c r="H181" s="193"/>
      <c r="I181" s="193"/>
      <c r="J181" s="194"/>
    </row>
  </sheetData>
  <mergeCells count="28">
    <mergeCell ref="B55:C55"/>
    <mergeCell ref="B59:C59"/>
    <mergeCell ref="B60:C60"/>
    <mergeCell ref="B61:C61"/>
    <mergeCell ref="B62:C62"/>
    <mergeCell ref="A181:J181"/>
    <mergeCell ref="B65:C65"/>
    <mergeCell ref="B66:C66"/>
    <mergeCell ref="A68:J68"/>
    <mergeCell ref="A76:J76"/>
    <mergeCell ref="B78:C78"/>
    <mergeCell ref="B81:C81"/>
    <mergeCell ref="B82:C82"/>
    <mergeCell ref="A128:J128"/>
    <mergeCell ref="A158:J158"/>
    <mergeCell ref="A180:J180"/>
    <mergeCell ref="B42:C42"/>
    <mergeCell ref="A3:J3"/>
    <mergeCell ref="A4:J4"/>
    <mergeCell ref="A5:J5"/>
    <mergeCell ref="B10:C10"/>
    <mergeCell ref="B13:C13"/>
    <mergeCell ref="B14:C14"/>
    <mergeCell ref="B15:C15"/>
    <mergeCell ref="B16:C16"/>
    <mergeCell ref="B18:C18"/>
    <mergeCell ref="B19:C19"/>
    <mergeCell ref="A30:J30"/>
  </mergeCells>
  <pageMargins left="0.70866141732283472" right="0.70866141732283472" top="0.74803149606299213" bottom="0.74803149606299213" header="0.31496062992125984" footer="0.31496062992125984"/>
  <pageSetup paperSize="9" scale="43" fitToHeight="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183"/>
  <sheetViews>
    <sheetView zoomScale="90" zoomScaleNormal="90" workbookViewId="0">
      <selection activeCell="I9" sqref="I9"/>
    </sheetView>
  </sheetViews>
  <sheetFormatPr defaultColWidth="9" defaultRowHeight="11.5" x14ac:dyDescent="0.25"/>
  <cols>
    <col min="1" max="1" width="21.6328125" style="35" customWidth="1"/>
    <col min="2" max="7" width="9" style="2"/>
    <col min="8" max="8" width="9" style="28"/>
    <col min="9" max="9" width="66.08984375" style="2" customWidth="1"/>
    <col min="10" max="10" width="9" style="2"/>
    <col min="11" max="11" width="1.7265625" style="2" customWidth="1"/>
    <col min="12" max="16384" width="9" style="2"/>
  </cols>
  <sheetData>
    <row r="1" spans="1:10" customFormat="1" ht="15.75" customHeight="1" x14ac:dyDescent="0.25">
      <c r="A1" s="31"/>
      <c r="B1" s="4"/>
      <c r="C1" s="4"/>
      <c r="D1" s="4"/>
      <c r="E1" s="4"/>
      <c r="F1" s="4"/>
      <c r="G1" s="4"/>
      <c r="H1" s="74"/>
      <c r="I1" s="5"/>
      <c r="J1" s="4"/>
    </row>
    <row r="2" spans="1:10" customFormat="1" ht="46" x14ac:dyDescent="0.25">
      <c r="A2" s="3" t="s">
        <v>0</v>
      </c>
      <c r="B2" s="3"/>
      <c r="C2" s="3"/>
      <c r="D2" s="3" t="s">
        <v>1</v>
      </c>
      <c r="E2" s="3" t="s">
        <v>2</v>
      </c>
      <c r="F2" s="3" t="s">
        <v>3</v>
      </c>
      <c r="G2" s="3" t="s">
        <v>4</v>
      </c>
      <c r="H2" s="40" t="s">
        <v>5</v>
      </c>
      <c r="I2" s="3" t="s">
        <v>6</v>
      </c>
      <c r="J2" s="3" t="s">
        <v>7</v>
      </c>
    </row>
    <row r="3" spans="1:10" customFormat="1" ht="13.5" customHeight="1" x14ac:dyDescent="0.25">
      <c r="A3" s="201"/>
      <c r="B3" s="202"/>
      <c r="C3" s="202"/>
      <c r="D3" s="202"/>
      <c r="E3" s="202"/>
      <c r="F3" s="202"/>
      <c r="G3" s="202"/>
      <c r="H3" s="202"/>
      <c r="I3" s="202"/>
      <c r="J3" s="203"/>
    </row>
    <row r="4" spans="1:10" s="70" customFormat="1" ht="150" customHeight="1" x14ac:dyDescent="0.25">
      <c r="A4" s="182" t="s">
        <v>702</v>
      </c>
      <c r="B4" s="183"/>
      <c r="C4" s="183"/>
      <c r="D4" s="183"/>
      <c r="E4" s="183"/>
      <c r="F4" s="183"/>
      <c r="G4" s="183"/>
      <c r="H4" s="183"/>
      <c r="I4" s="183"/>
      <c r="J4" s="184"/>
    </row>
    <row r="5" spans="1:10" ht="22.5" customHeight="1" x14ac:dyDescent="0.25">
      <c r="A5" s="185" t="s">
        <v>9</v>
      </c>
      <c r="B5" s="186"/>
      <c r="C5" s="186"/>
      <c r="D5" s="186"/>
      <c r="E5" s="186"/>
      <c r="F5" s="186"/>
      <c r="G5" s="186"/>
      <c r="H5" s="186"/>
      <c r="I5" s="186"/>
      <c r="J5" s="187"/>
    </row>
    <row r="6" spans="1:10" ht="23" x14ac:dyDescent="0.25">
      <c r="A6" s="53"/>
      <c r="B6" s="51" t="s">
        <v>577</v>
      </c>
      <c r="C6" s="51"/>
      <c r="D6" s="51" t="s">
        <v>12</v>
      </c>
      <c r="E6" s="51">
        <v>2.74</v>
      </c>
      <c r="F6" s="51">
        <v>2.2690000000000001</v>
      </c>
      <c r="G6" s="51">
        <v>0.47099999999999997</v>
      </c>
      <c r="H6" s="52" t="s">
        <v>101</v>
      </c>
      <c r="I6" s="52" t="s">
        <v>578</v>
      </c>
      <c r="J6" s="51"/>
    </row>
    <row r="7" spans="1:10" ht="46" x14ac:dyDescent="0.25">
      <c r="A7" s="53"/>
      <c r="B7" s="51" t="s">
        <v>579</v>
      </c>
      <c r="C7" s="51"/>
      <c r="D7" s="51" t="s">
        <v>12</v>
      </c>
      <c r="E7" s="51">
        <v>2.8</v>
      </c>
      <c r="F7" s="51">
        <v>2.2999999999999998</v>
      </c>
      <c r="G7" s="51">
        <v>0.5</v>
      </c>
      <c r="H7" s="52" t="s">
        <v>580</v>
      </c>
      <c r="I7" s="52" t="s">
        <v>581</v>
      </c>
      <c r="J7" s="51"/>
    </row>
    <row r="8" spans="1:10" ht="23" x14ac:dyDescent="0.25">
      <c r="A8" s="53"/>
      <c r="B8" s="51" t="s">
        <v>582</v>
      </c>
      <c r="C8" s="51"/>
      <c r="D8" s="51" t="s">
        <v>12</v>
      </c>
      <c r="E8" s="51">
        <v>2.88</v>
      </c>
      <c r="F8" s="51">
        <v>2.42</v>
      </c>
      <c r="G8" s="51">
        <v>0.46</v>
      </c>
      <c r="H8" s="52" t="s">
        <v>580</v>
      </c>
      <c r="I8" s="52" t="s">
        <v>703</v>
      </c>
      <c r="J8" s="51"/>
    </row>
    <row r="9" spans="1:10" ht="161" x14ac:dyDescent="0.25">
      <c r="A9" s="53"/>
      <c r="B9" s="51" t="s">
        <v>184</v>
      </c>
      <c r="C9" s="51"/>
      <c r="D9" s="51" t="s">
        <v>12</v>
      </c>
      <c r="E9" s="51">
        <v>1.083</v>
      </c>
      <c r="F9" s="51">
        <v>0.373</v>
      </c>
      <c r="G9" s="51">
        <v>0.71</v>
      </c>
      <c r="H9" s="52" t="s">
        <v>101</v>
      </c>
      <c r="I9" s="52" t="s">
        <v>583</v>
      </c>
      <c r="J9" s="51"/>
    </row>
    <row r="10" spans="1:10" ht="149.5" x14ac:dyDescent="0.25">
      <c r="A10" s="53"/>
      <c r="B10" s="179" t="s">
        <v>23</v>
      </c>
      <c r="C10" s="180"/>
      <c r="D10" s="51" t="s">
        <v>12</v>
      </c>
      <c r="E10" s="51">
        <v>1.24</v>
      </c>
      <c r="F10" s="51">
        <v>0</v>
      </c>
      <c r="G10" s="51">
        <v>1.24</v>
      </c>
      <c r="H10" s="52" t="s">
        <v>580</v>
      </c>
      <c r="I10" s="52" t="s">
        <v>584</v>
      </c>
      <c r="J10" s="51"/>
    </row>
    <row r="11" spans="1:10" ht="138" x14ac:dyDescent="0.25">
      <c r="A11" s="53"/>
      <c r="B11" s="51" t="s">
        <v>585</v>
      </c>
      <c r="C11" s="51"/>
      <c r="D11" s="51" t="s">
        <v>12</v>
      </c>
      <c r="E11" s="51">
        <v>2.1859999999999999</v>
      </c>
      <c r="F11" s="51"/>
      <c r="G11" s="51"/>
      <c r="H11" s="52" t="s">
        <v>103</v>
      </c>
      <c r="I11" s="52" t="s">
        <v>586</v>
      </c>
      <c r="J11" s="51"/>
    </row>
    <row r="12" spans="1:10" ht="138" x14ac:dyDescent="0.25">
      <c r="A12" s="53"/>
      <c r="B12" s="51" t="s">
        <v>587</v>
      </c>
      <c r="C12" s="51"/>
      <c r="D12" s="51" t="s">
        <v>12</v>
      </c>
      <c r="E12" s="51">
        <v>1.39</v>
      </c>
      <c r="F12" s="51"/>
      <c r="G12" s="51"/>
      <c r="H12" s="52" t="s">
        <v>103</v>
      </c>
      <c r="I12" s="52" t="s">
        <v>586</v>
      </c>
      <c r="J12" s="51"/>
    </row>
    <row r="13" spans="1:10" ht="138" x14ac:dyDescent="0.25">
      <c r="A13" s="53"/>
      <c r="B13" s="176" t="s">
        <v>588</v>
      </c>
      <c r="C13" s="177"/>
      <c r="D13" s="51" t="s">
        <v>12</v>
      </c>
      <c r="E13" s="51">
        <v>0.91400000000000003</v>
      </c>
      <c r="F13" s="51"/>
      <c r="G13" s="51"/>
      <c r="H13" s="52" t="s">
        <v>103</v>
      </c>
      <c r="I13" s="52" t="s">
        <v>586</v>
      </c>
      <c r="J13" s="51"/>
    </row>
    <row r="14" spans="1:10" ht="23" x14ac:dyDescent="0.25">
      <c r="A14" s="53"/>
      <c r="B14" s="176" t="s">
        <v>589</v>
      </c>
      <c r="C14" s="177"/>
      <c r="D14" s="51" t="s">
        <v>12</v>
      </c>
      <c r="E14" s="51">
        <v>3.23</v>
      </c>
      <c r="F14" s="51">
        <v>2.6059999999999999</v>
      </c>
      <c r="G14" s="51">
        <v>0.624</v>
      </c>
      <c r="H14" s="52" t="s">
        <v>101</v>
      </c>
      <c r="I14" s="52" t="s">
        <v>590</v>
      </c>
      <c r="J14" s="51"/>
    </row>
    <row r="15" spans="1:10" ht="34.5" x14ac:dyDescent="0.25">
      <c r="A15" s="53"/>
      <c r="B15" s="176" t="s">
        <v>591</v>
      </c>
      <c r="C15" s="177"/>
      <c r="D15" s="51" t="s">
        <v>12</v>
      </c>
      <c r="E15" s="51">
        <v>3.2</v>
      </c>
      <c r="F15" s="51">
        <v>2.58</v>
      </c>
      <c r="G15" s="51">
        <v>0.62</v>
      </c>
      <c r="H15" s="52" t="s">
        <v>580</v>
      </c>
      <c r="I15" s="52" t="s">
        <v>592</v>
      </c>
      <c r="J15" s="51"/>
    </row>
    <row r="16" spans="1:10" x14ac:dyDescent="0.25">
      <c r="A16" s="53"/>
      <c r="B16" s="176" t="s">
        <v>593</v>
      </c>
      <c r="C16" s="177"/>
      <c r="D16" s="51" t="s">
        <v>12</v>
      </c>
      <c r="E16" s="51">
        <v>3.24</v>
      </c>
      <c r="F16" s="51">
        <v>2.67</v>
      </c>
      <c r="G16" s="51">
        <v>0.56999999999999995</v>
      </c>
      <c r="H16" s="52" t="s">
        <v>580</v>
      </c>
      <c r="I16" s="52" t="s">
        <v>594</v>
      </c>
      <c r="J16" s="51"/>
    </row>
    <row r="17" spans="1:10" ht="161" x14ac:dyDescent="0.25">
      <c r="A17" s="53"/>
      <c r="B17" s="51" t="s">
        <v>595</v>
      </c>
      <c r="C17" s="51"/>
      <c r="D17" s="51" t="s">
        <v>12</v>
      </c>
      <c r="E17" s="51">
        <v>3.1539999999999999</v>
      </c>
      <c r="F17" s="51">
        <v>2.4E-2</v>
      </c>
      <c r="G17" s="51">
        <v>3.13</v>
      </c>
      <c r="H17" s="52" t="s">
        <v>101</v>
      </c>
      <c r="I17" s="52" t="s">
        <v>596</v>
      </c>
      <c r="J17" s="51"/>
    </row>
    <row r="18" spans="1:10" ht="138" x14ac:dyDescent="0.25">
      <c r="A18" s="53"/>
      <c r="B18" s="176" t="s">
        <v>597</v>
      </c>
      <c r="C18" s="177"/>
      <c r="D18" s="51" t="s">
        <v>12</v>
      </c>
      <c r="E18" s="51">
        <v>1.92</v>
      </c>
      <c r="F18" s="51">
        <v>0</v>
      </c>
      <c r="G18" s="51">
        <v>1.92</v>
      </c>
      <c r="H18" s="52" t="s">
        <v>580</v>
      </c>
      <c r="I18" s="52" t="s">
        <v>598</v>
      </c>
      <c r="J18" s="51"/>
    </row>
    <row r="19" spans="1:10" ht="172.5" x14ac:dyDescent="0.25">
      <c r="A19" s="53"/>
      <c r="B19" s="176" t="s">
        <v>599</v>
      </c>
      <c r="C19" s="177"/>
      <c r="D19" s="51" t="s">
        <v>12</v>
      </c>
      <c r="E19" s="51">
        <v>0.34499999999999997</v>
      </c>
      <c r="F19" s="51">
        <v>0</v>
      </c>
      <c r="G19" s="51">
        <v>0.34499999999999997</v>
      </c>
      <c r="H19" s="52" t="s">
        <v>103</v>
      </c>
      <c r="I19" s="52" t="s">
        <v>600</v>
      </c>
      <c r="J19" s="51"/>
    </row>
    <row r="20" spans="1:10" ht="92" x14ac:dyDescent="0.25">
      <c r="A20" s="53"/>
      <c r="B20" s="51" t="s">
        <v>190</v>
      </c>
      <c r="C20" s="51"/>
      <c r="D20" s="51" t="s">
        <v>40</v>
      </c>
      <c r="E20" s="51">
        <v>12</v>
      </c>
      <c r="F20" s="51">
        <v>0</v>
      </c>
      <c r="G20" s="51">
        <v>12</v>
      </c>
      <c r="H20" s="52" t="s">
        <v>191</v>
      </c>
      <c r="I20" s="52" t="s">
        <v>601</v>
      </c>
      <c r="J20" s="51" t="s">
        <v>602</v>
      </c>
    </row>
    <row r="21" spans="1:10" ht="92" x14ac:dyDescent="0.25">
      <c r="A21" s="53"/>
      <c r="B21" s="82" t="s">
        <v>53</v>
      </c>
      <c r="C21" s="82"/>
      <c r="D21" s="51" t="s">
        <v>40</v>
      </c>
      <c r="E21" s="51">
        <v>0.76</v>
      </c>
      <c r="F21" s="51">
        <v>0</v>
      </c>
      <c r="G21" s="51">
        <v>0.76</v>
      </c>
      <c r="H21" s="52" t="s">
        <v>191</v>
      </c>
      <c r="I21" s="52" t="s">
        <v>603</v>
      </c>
      <c r="J21" s="51" t="s">
        <v>602</v>
      </c>
    </row>
    <row r="22" spans="1:10" x14ac:dyDescent="0.25">
      <c r="A22" s="80"/>
      <c r="B22" s="51" t="s">
        <v>605</v>
      </c>
      <c r="C22" s="51"/>
      <c r="D22" s="81" t="s">
        <v>12</v>
      </c>
      <c r="E22" s="51">
        <v>1.806</v>
      </c>
      <c r="F22" s="51">
        <v>1.61</v>
      </c>
      <c r="G22" s="51">
        <v>0.19600000000000001</v>
      </c>
      <c r="H22" s="52" t="s">
        <v>101</v>
      </c>
      <c r="I22" s="52"/>
      <c r="J22" s="51"/>
    </row>
    <row r="23" spans="1:10" x14ac:dyDescent="0.25">
      <c r="A23" s="80"/>
      <c r="B23" s="51" t="s">
        <v>606</v>
      </c>
      <c r="C23" s="51"/>
      <c r="D23" s="81" t="s">
        <v>12</v>
      </c>
      <c r="E23" s="51">
        <v>1.9</v>
      </c>
      <c r="F23" s="51">
        <v>1.7</v>
      </c>
      <c r="G23" s="51">
        <v>0.2</v>
      </c>
      <c r="H23" s="52" t="s">
        <v>580</v>
      </c>
      <c r="I23" s="52"/>
      <c r="J23" s="51"/>
    </row>
    <row r="24" spans="1:10" x14ac:dyDescent="0.25">
      <c r="A24" s="80"/>
      <c r="B24" s="51" t="s">
        <v>46</v>
      </c>
      <c r="C24" s="51"/>
      <c r="D24" s="81" t="s">
        <v>40</v>
      </c>
      <c r="E24" s="51">
        <v>3.37</v>
      </c>
      <c r="F24" s="51">
        <v>2.7</v>
      </c>
      <c r="G24" s="51">
        <v>0.67</v>
      </c>
      <c r="H24" s="52" t="s">
        <v>580</v>
      </c>
      <c r="I24" s="52"/>
      <c r="J24" s="51"/>
    </row>
    <row r="25" spans="1:10" x14ac:dyDescent="0.25">
      <c r="A25" s="53"/>
      <c r="B25" s="83" t="s">
        <v>607</v>
      </c>
      <c r="C25" s="83"/>
      <c r="D25" s="51" t="s">
        <v>40</v>
      </c>
      <c r="E25" s="51">
        <v>2.7280000000000002</v>
      </c>
      <c r="F25" s="51">
        <v>2.234</v>
      </c>
      <c r="G25" s="51">
        <v>0.49399999999999999</v>
      </c>
      <c r="H25" s="52" t="s">
        <v>101</v>
      </c>
      <c r="I25" s="52"/>
      <c r="J25" s="51"/>
    </row>
    <row r="26" spans="1:10" ht="23" x14ac:dyDescent="0.25">
      <c r="A26" s="53"/>
      <c r="B26" s="51" t="s">
        <v>608</v>
      </c>
      <c r="C26" s="51"/>
      <c r="D26" s="51" t="s">
        <v>40</v>
      </c>
      <c r="E26" s="51">
        <v>3.07</v>
      </c>
      <c r="F26" s="51">
        <v>2.68</v>
      </c>
      <c r="G26" s="51">
        <v>0.39</v>
      </c>
      <c r="H26" s="52" t="s">
        <v>580</v>
      </c>
      <c r="I26" s="52" t="s">
        <v>609</v>
      </c>
      <c r="J26" s="51"/>
    </row>
    <row r="27" spans="1:10" ht="138" x14ac:dyDescent="0.25">
      <c r="A27" s="53"/>
      <c r="B27" s="51" t="s">
        <v>484</v>
      </c>
      <c r="C27" s="51"/>
      <c r="D27" s="51" t="s">
        <v>40</v>
      </c>
      <c r="E27" s="51">
        <v>1.0389999999999999</v>
      </c>
      <c r="F27" s="51">
        <v>4.4999999999999998E-2</v>
      </c>
      <c r="G27" s="51">
        <v>0.99399999999999999</v>
      </c>
      <c r="H27" s="52" t="s">
        <v>101</v>
      </c>
      <c r="I27" s="52" t="s">
        <v>610</v>
      </c>
      <c r="J27" s="51"/>
    </row>
    <row r="28" spans="1:10" x14ac:dyDescent="0.25">
      <c r="A28" s="53"/>
      <c r="B28" s="51" t="s">
        <v>611</v>
      </c>
      <c r="C28" s="51"/>
      <c r="D28" s="51" t="s">
        <v>12</v>
      </c>
      <c r="E28" s="51">
        <v>3.53</v>
      </c>
      <c r="F28" s="51">
        <v>2.92</v>
      </c>
      <c r="G28" s="51">
        <v>0.61</v>
      </c>
      <c r="H28" s="52" t="s">
        <v>580</v>
      </c>
      <c r="I28" s="52"/>
      <c r="J28" s="51"/>
    </row>
    <row r="29" spans="1:10" x14ac:dyDescent="0.25">
      <c r="A29" s="53"/>
      <c r="B29" s="51" t="s">
        <v>704</v>
      </c>
      <c r="C29" s="51"/>
      <c r="D29" s="51" t="s">
        <v>12</v>
      </c>
      <c r="E29" s="51">
        <v>3.49</v>
      </c>
      <c r="F29" s="51">
        <v>2.88</v>
      </c>
      <c r="G29" s="51">
        <v>0.61</v>
      </c>
      <c r="H29" s="52" t="s">
        <v>580</v>
      </c>
      <c r="I29" s="52"/>
      <c r="J29" s="51"/>
    </row>
    <row r="30" spans="1:10" x14ac:dyDescent="0.25">
      <c r="A30" s="53"/>
      <c r="B30" s="51" t="s">
        <v>613</v>
      </c>
      <c r="C30" s="51"/>
      <c r="D30" s="51" t="s">
        <v>12</v>
      </c>
      <c r="E30" s="51">
        <v>3.31</v>
      </c>
      <c r="F30" s="51">
        <v>3.05</v>
      </c>
      <c r="G30" s="51">
        <v>0.26</v>
      </c>
      <c r="H30" s="52" t="s">
        <v>580</v>
      </c>
      <c r="I30" s="52"/>
      <c r="J30" s="51"/>
    </row>
    <row r="31" spans="1:10" ht="22.5" customHeight="1" x14ac:dyDescent="0.25">
      <c r="A31" s="185" t="s">
        <v>64</v>
      </c>
      <c r="B31" s="186"/>
      <c r="C31" s="186"/>
      <c r="D31" s="186"/>
      <c r="E31" s="186"/>
      <c r="F31" s="186"/>
      <c r="G31" s="186"/>
      <c r="H31" s="186"/>
      <c r="I31" s="186"/>
      <c r="J31" s="187"/>
    </row>
    <row r="32" spans="1:10" x14ac:dyDescent="0.25">
      <c r="A32" s="53"/>
      <c r="B32" s="51" t="s">
        <v>409</v>
      </c>
      <c r="C32" s="51"/>
      <c r="D32" s="51" t="s">
        <v>12</v>
      </c>
      <c r="E32" s="51">
        <v>3.1850000000000001</v>
      </c>
      <c r="F32" s="51"/>
      <c r="G32" s="51"/>
      <c r="H32" s="52" t="s">
        <v>103</v>
      </c>
      <c r="I32" s="52"/>
      <c r="J32" s="51" t="s">
        <v>67</v>
      </c>
    </row>
    <row r="33" spans="1:10" x14ac:dyDescent="0.25">
      <c r="A33" s="53"/>
      <c r="B33" s="51" t="s">
        <v>65</v>
      </c>
      <c r="C33" s="51"/>
      <c r="D33" s="51" t="s">
        <v>40</v>
      </c>
      <c r="E33" s="51"/>
      <c r="F33" s="51">
        <v>3.13</v>
      </c>
      <c r="G33" s="51"/>
      <c r="H33" s="52" t="s">
        <v>66</v>
      </c>
      <c r="I33" s="52"/>
      <c r="J33" s="51" t="s">
        <v>67</v>
      </c>
    </row>
    <row r="34" spans="1:10" x14ac:dyDescent="0.25">
      <c r="A34" s="53"/>
      <c r="B34" s="51" t="s">
        <v>68</v>
      </c>
      <c r="C34" s="51"/>
      <c r="D34" s="51" t="s">
        <v>40</v>
      </c>
      <c r="E34" s="51"/>
      <c r="F34" s="51">
        <v>2.1179999999999999</v>
      </c>
      <c r="G34" s="51"/>
      <c r="H34" s="52" t="s">
        <v>66</v>
      </c>
      <c r="I34" s="52"/>
      <c r="J34" s="51" t="s">
        <v>67</v>
      </c>
    </row>
    <row r="35" spans="1:10" x14ac:dyDescent="0.25">
      <c r="A35" s="53"/>
      <c r="B35" s="51" t="s">
        <v>69</v>
      </c>
      <c r="C35" s="51"/>
      <c r="D35" s="51" t="s">
        <v>40</v>
      </c>
      <c r="E35" s="51"/>
      <c r="F35" s="51">
        <v>2.8250000000000002</v>
      </c>
      <c r="G35" s="51"/>
      <c r="H35" s="52" t="s">
        <v>66</v>
      </c>
      <c r="I35" s="52"/>
      <c r="J35" s="51" t="s">
        <v>67</v>
      </c>
    </row>
    <row r="36" spans="1:10" x14ac:dyDescent="0.25">
      <c r="A36" s="53"/>
      <c r="B36" s="51" t="s">
        <v>70</v>
      </c>
      <c r="C36" s="51"/>
      <c r="D36" s="51" t="s">
        <v>40</v>
      </c>
      <c r="E36" s="51"/>
      <c r="F36" s="51">
        <v>3.0990000000000002</v>
      </c>
      <c r="G36" s="51"/>
      <c r="H36" s="52" t="s">
        <v>66</v>
      </c>
      <c r="I36" s="52"/>
      <c r="J36" s="51" t="s">
        <v>67</v>
      </c>
    </row>
    <row r="37" spans="1:10" x14ac:dyDescent="0.25">
      <c r="A37" s="53"/>
      <c r="B37" s="51" t="s">
        <v>71</v>
      </c>
      <c r="C37" s="51"/>
      <c r="D37" s="51" t="s">
        <v>40</v>
      </c>
      <c r="E37" s="51"/>
      <c r="F37" s="51">
        <v>2.7930000000000001</v>
      </c>
      <c r="G37" s="51"/>
      <c r="H37" s="52" t="s">
        <v>66</v>
      </c>
      <c r="I37" s="52"/>
      <c r="J37" s="51" t="s">
        <v>67</v>
      </c>
    </row>
    <row r="38" spans="1:10" x14ac:dyDescent="0.25">
      <c r="A38" s="53"/>
      <c r="B38" s="51" t="s">
        <v>72</v>
      </c>
      <c r="C38" s="51"/>
      <c r="D38" s="51" t="s">
        <v>40</v>
      </c>
      <c r="E38" s="51"/>
      <c r="F38" s="51">
        <v>2.7839999999999998</v>
      </c>
      <c r="G38" s="51"/>
      <c r="H38" s="52" t="s">
        <v>66</v>
      </c>
      <c r="I38" s="52"/>
      <c r="J38" s="51" t="s">
        <v>67</v>
      </c>
    </row>
    <row r="39" spans="1:10" x14ac:dyDescent="0.25">
      <c r="A39" s="53"/>
      <c r="B39" s="51" t="s">
        <v>73</v>
      </c>
      <c r="C39" s="51"/>
      <c r="D39" s="51" t="s">
        <v>40</v>
      </c>
      <c r="E39" s="51"/>
      <c r="F39" s="51">
        <v>3.2250000000000001</v>
      </c>
      <c r="G39" s="51"/>
      <c r="H39" s="52" t="s">
        <v>66</v>
      </c>
      <c r="I39" s="52"/>
      <c r="J39" s="51" t="s">
        <v>67</v>
      </c>
    </row>
    <row r="40" spans="1:10" x14ac:dyDescent="0.25">
      <c r="A40" s="53"/>
      <c r="B40" s="51" t="s">
        <v>74</v>
      </c>
      <c r="C40" s="51"/>
      <c r="D40" s="51" t="s">
        <v>40</v>
      </c>
      <c r="E40" s="51"/>
      <c r="F40" s="51">
        <v>3.3809999999999998</v>
      </c>
      <c r="G40" s="51"/>
      <c r="H40" s="52" t="s">
        <v>66</v>
      </c>
      <c r="I40" s="52"/>
      <c r="J40" s="51" t="s">
        <v>67</v>
      </c>
    </row>
    <row r="41" spans="1:10" x14ac:dyDescent="0.25">
      <c r="A41" s="53"/>
      <c r="B41" s="51" t="s">
        <v>75</v>
      </c>
      <c r="C41" s="51"/>
      <c r="D41" s="51" t="s">
        <v>40</v>
      </c>
      <c r="E41" s="51"/>
      <c r="F41" s="51">
        <v>3.0350000000000001</v>
      </c>
      <c r="G41" s="51"/>
      <c r="H41" s="52" t="s">
        <v>66</v>
      </c>
      <c r="I41" s="52"/>
      <c r="J41" s="51" t="s">
        <v>67</v>
      </c>
    </row>
    <row r="42" spans="1:10" x14ac:dyDescent="0.25">
      <c r="A42" s="53"/>
      <c r="B42" s="51" t="s">
        <v>76</v>
      </c>
      <c r="C42" s="51"/>
      <c r="D42" s="51" t="s">
        <v>40</v>
      </c>
      <c r="E42" s="51"/>
      <c r="F42" s="51">
        <v>3.4319999999999999</v>
      </c>
      <c r="G42" s="51"/>
      <c r="H42" s="52" t="s">
        <v>66</v>
      </c>
      <c r="I42" s="52"/>
      <c r="J42" s="51" t="s">
        <v>67</v>
      </c>
    </row>
    <row r="43" spans="1:10" x14ac:dyDescent="0.25">
      <c r="A43" s="53"/>
      <c r="B43" s="176" t="s">
        <v>615</v>
      </c>
      <c r="C43" s="177"/>
      <c r="D43" s="51" t="s">
        <v>40</v>
      </c>
      <c r="E43" s="51"/>
      <c r="F43" s="51">
        <v>3.1520000000000001</v>
      </c>
      <c r="G43" s="51"/>
      <c r="H43" s="52" t="s">
        <v>66</v>
      </c>
      <c r="I43" s="52"/>
      <c r="J43" s="51" t="s">
        <v>67</v>
      </c>
    </row>
    <row r="44" spans="1:10" ht="69" x14ac:dyDescent="0.25">
      <c r="A44" s="53"/>
      <c r="B44" s="51" t="s">
        <v>78</v>
      </c>
      <c r="C44" s="51"/>
      <c r="D44" s="51" t="s">
        <v>40</v>
      </c>
      <c r="E44" s="51"/>
      <c r="F44" s="51">
        <v>3.028</v>
      </c>
      <c r="G44" s="51"/>
      <c r="H44" s="52" t="s">
        <v>66</v>
      </c>
      <c r="I44" s="52" t="s">
        <v>413</v>
      </c>
      <c r="J44" s="51" t="s">
        <v>67</v>
      </c>
    </row>
    <row r="45" spans="1:10" ht="69" x14ac:dyDescent="0.25">
      <c r="A45" s="53"/>
      <c r="B45" s="51" t="s">
        <v>80</v>
      </c>
      <c r="C45" s="51"/>
      <c r="D45" s="51" t="s">
        <v>40</v>
      </c>
      <c r="E45" s="51"/>
      <c r="F45" s="51">
        <v>2.82</v>
      </c>
      <c r="G45" s="51"/>
      <c r="H45" s="52" t="s">
        <v>66</v>
      </c>
      <c r="I45" s="52" t="s">
        <v>413</v>
      </c>
      <c r="J45" s="51" t="s">
        <v>67</v>
      </c>
    </row>
    <row r="46" spans="1:10" x14ac:dyDescent="0.25">
      <c r="A46" s="53"/>
      <c r="B46" s="51" t="s">
        <v>81</v>
      </c>
      <c r="C46" s="51"/>
      <c r="D46" s="51" t="s">
        <v>40</v>
      </c>
      <c r="E46" s="51"/>
      <c r="F46" s="51">
        <v>2.9470000000000001</v>
      </c>
      <c r="G46" s="51"/>
      <c r="H46" s="52" t="s">
        <v>66</v>
      </c>
      <c r="I46" s="52"/>
      <c r="J46" s="51" t="s">
        <v>67</v>
      </c>
    </row>
    <row r="47" spans="1:10" x14ac:dyDescent="0.25">
      <c r="A47" s="53"/>
      <c r="B47" s="51" t="s">
        <v>82</v>
      </c>
      <c r="C47" s="51"/>
      <c r="D47" s="51" t="s">
        <v>40</v>
      </c>
      <c r="E47" s="51"/>
      <c r="F47" s="51">
        <v>2.88</v>
      </c>
      <c r="G47" s="51"/>
      <c r="H47" s="52" t="s">
        <v>66</v>
      </c>
      <c r="I47" s="52"/>
      <c r="J47" s="51" t="s">
        <v>67</v>
      </c>
    </row>
    <row r="48" spans="1:10" x14ac:dyDescent="0.25">
      <c r="A48" s="53"/>
      <c r="B48" s="51" t="s">
        <v>83</v>
      </c>
      <c r="C48" s="51"/>
      <c r="D48" s="51" t="s">
        <v>40</v>
      </c>
      <c r="E48" s="51"/>
      <c r="F48" s="51">
        <v>2.6880000000000002</v>
      </c>
      <c r="G48" s="51"/>
      <c r="H48" s="52" t="s">
        <v>66</v>
      </c>
      <c r="I48" s="52"/>
      <c r="J48" s="51" t="s">
        <v>67</v>
      </c>
    </row>
    <row r="49" spans="1:10" x14ac:dyDescent="0.25">
      <c r="A49" s="53"/>
      <c r="B49" s="51" t="s">
        <v>414</v>
      </c>
      <c r="C49" s="51"/>
      <c r="D49" s="51" t="s">
        <v>40</v>
      </c>
      <c r="E49" s="51"/>
      <c r="F49" s="51">
        <v>2.7280000000000002</v>
      </c>
      <c r="G49" s="51"/>
      <c r="H49" s="52" t="s">
        <v>66</v>
      </c>
      <c r="I49" s="52"/>
      <c r="J49" s="51" t="s">
        <v>67</v>
      </c>
    </row>
    <row r="50" spans="1:10" x14ac:dyDescent="0.25">
      <c r="A50" s="53"/>
      <c r="B50" s="51" t="s">
        <v>415</v>
      </c>
      <c r="C50" s="51"/>
      <c r="D50" s="51" t="s">
        <v>40</v>
      </c>
      <c r="E50" s="51"/>
      <c r="F50" s="51">
        <v>2.5680000000000001</v>
      </c>
      <c r="G50" s="51"/>
      <c r="H50" s="52" t="s">
        <v>66</v>
      </c>
      <c r="I50" s="52"/>
      <c r="J50" s="51" t="s">
        <v>67</v>
      </c>
    </row>
    <row r="51" spans="1:10" x14ac:dyDescent="0.25">
      <c r="A51" s="53"/>
      <c r="B51" s="51" t="s">
        <v>416</v>
      </c>
      <c r="C51" s="51"/>
      <c r="D51" s="51" t="s">
        <v>40</v>
      </c>
      <c r="E51" s="51"/>
      <c r="F51" s="51">
        <v>2.3679999999999999</v>
      </c>
      <c r="G51" s="51"/>
      <c r="H51" s="52" t="s">
        <v>66</v>
      </c>
      <c r="I51" s="52"/>
      <c r="J51" s="51" t="s">
        <v>117</v>
      </c>
    </row>
    <row r="52" spans="1:10" x14ac:dyDescent="0.25">
      <c r="A52" s="53"/>
      <c r="B52" s="51" t="s">
        <v>616</v>
      </c>
      <c r="C52" s="51"/>
      <c r="D52" s="51" t="s">
        <v>40</v>
      </c>
      <c r="E52" s="51"/>
      <c r="F52" s="51">
        <v>1.8160000000000001</v>
      </c>
      <c r="G52" s="51"/>
      <c r="H52" s="52" t="s">
        <v>66</v>
      </c>
      <c r="I52" s="52"/>
      <c r="J52" s="51" t="s">
        <v>67</v>
      </c>
    </row>
    <row r="53" spans="1:10" x14ac:dyDescent="0.25">
      <c r="A53" s="53"/>
      <c r="B53" s="51" t="s">
        <v>89</v>
      </c>
      <c r="C53" s="51"/>
      <c r="D53" s="51" t="s">
        <v>40</v>
      </c>
      <c r="E53" s="51"/>
      <c r="F53" s="51">
        <v>2.02</v>
      </c>
      <c r="G53" s="51"/>
      <c r="H53" s="52" t="s">
        <v>66</v>
      </c>
      <c r="I53" s="52"/>
      <c r="J53" s="51" t="s">
        <v>67</v>
      </c>
    </row>
    <row r="54" spans="1:10" x14ac:dyDescent="0.25">
      <c r="A54" s="53"/>
      <c r="B54" s="51" t="s">
        <v>418</v>
      </c>
      <c r="C54" s="51"/>
      <c r="D54" s="51" t="s">
        <v>40</v>
      </c>
      <c r="E54" s="51"/>
      <c r="F54" s="51">
        <v>0.95199999999999996</v>
      </c>
      <c r="G54" s="51"/>
      <c r="H54" s="52" t="s">
        <v>66</v>
      </c>
      <c r="I54" s="52"/>
      <c r="J54" s="51" t="s">
        <v>67</v>
      </c>
    </row>
    <row r="55" spans="1:10" x14ac:dyDescent="0.25">
      <c r="A55" s="53"/>
      <c r="B55" s="51" t="s">
        <v>91</v>
      </c>
      <c r="C55" s="51"/>
      <c r="D55" s="51" t="s">
        <v>40</v>
      </c>
      <c r="E55" s="51"/>
      <c r="F55" s="51">
        <v>1.0349999999999999</v>
      </c>
      <c r="G55" s="51"/>
      <c r="H55" s="52" t="s">
        <v>66</v>
      </c>
      <c r="I55" s="52"/>
      <c r="J55" s="51" t="s">
        <v>67</v>
      </c>
    </row>
    <row r="56" spans="1:10" x14ac:dyDescent="0.25">
      <c r="A56" s="53"/>
      <c r="B56" s="51" t="s">
        <v>419</v>
      </c>
      <c r="C56" s="51"/>
      <c r="D56" s="51" t="s">
        <v>40</v>
      </c>
      <c r="E56" s="51"/>
      <c r="F56" s="51">
        <v>2.0179999999999998</v>
      </c>
      <c r="G56" s="51"/>
      <c r="H56" s="52" t="s">
        <v>66</v>
      </c>
      <c r="I56" s="52"/>
      <c r="J56" s="51" t="s">
        <v>67</v>
      </c>
    </row>
    <row r="57" spans="1:10" ht="23" x14ac:dyDescent="0.25">
      <c r="A57" s="53"/>
      <c r="B57" s="51" t="s">
        <v>93</v>
      </c>
      <c r="C57" s="51"/>
      <c r="D57" s="51" t="s">
        <v>94</v>
      </c>
      <c r="E57" s="51">
        <v>1.89</v>
      </c>
      <c r="F57" s="51">
        <v>1.7909999999999999</v>
      </c>
      <c r="G57" s="51">
        <v>9.9000000000000005E-2</v>
      </c>
      <c r="H57" s="52" t="s">
        <v>533</v>
      </c>
      <c r="I57" s="52"/>
      <c r="J57" s="51" t="s">
        <v>517</v>
      </c>
    </row>
    <row r="58" spans="1:10" x14ac:dyDescent="0.25">
      <c r="A58" s="53"/>
      <c r="B58" s="51" t="s">
        <v>100</v>
      </c>
      <c r="C58" s="51"/>
      <c r="D58" s="51" t="s">
        <v>12</v>
      </c>
      <c r="E58" s="51">
        <v>1.7250000000000001</v>
      </c>
      <c r="F58" s="51">
        <v>1.53</v>
      </c>
      <c r="G58" s="51">
        <v>0.19500000000000001</v>
      </c>
      <c r="H58" s="52" t="s">
        <v>495</v>
      </c>
      <c r="I58" s="52"/>
      <c r="J58" s="51" t="s">
        <v>67</v>
      </c>
    </row>
    <row r="59" spans="1:10" ht="57.5" x14ac:dyDescent="0.25">
      <c r="A59" s="53"/>
      <c r="B59" s="51" t="s">
        <v>705</v>
      </c>
      <c r="C59" s="51"/>
      <c r="D59" s="51" t="s">
        <v>94</v>
      </c>
      <c r="E59" s="51">
        <v>0.39800000000000002</v>
      </c>
      <c r="F59" s="51">
        <v>0</v>
      </c>
      <c r="G59" s="51">
        <v>0.39800000000000002</v>
      </c>
      <c r="H59" s="52" t="s">
        <v>103</v>
      </c>
      <c r="I59" s="52" t="s">
        <v>706</v>
      </c>
      <c r="J59" s="51" t="s">
        <v>67</v>
      </c>
    </row>
    <row r="60" spans="1:10" ht="57.5" x14ac:dyDescent="0.25">
      <c r="A60" s="53"/>
      <c r="B60" s="51" t="s">
        <v>707</v>
      </c>
      <c r="C60" s="51"/>
      <c r="D60" s="51" t="s">
        <v>94</v>
      </c>
      <c r="E60" s="51">
        <v>1.26</v>
      </c>
      <c r="F60" s="51">
        <v>0</v>
      </c>
      <c r="G60" s="51">
        <v>1.26</v>
      </c>
      <c r="H60" s="52" t="s">
        <v>103</v>
      </c>
      <c r="I60" s="52" t="s">
        <v>706</v>
      </c>
      <c r="J60" s="51" t="s">
        <v>67</v>
      </c>
    </row>
    <row r="61" spans="1:10" ht="126.5" x14ac:dyDescent="0.25">
      <c r="A61" s="53" t="s">
        <v>112</v>
      </c>
      <c r="B61" s="51" t="s">
        <v>113</v>
      </c>
      <c r="C61" s="51"/>
      <c r="D61" s="51" t="s">
        <v>114</v>
      </c>
      <c r="E61" s="51">
        <v>6.2E-2</v>
      </c>
      <c r="F61" s="51">
        <v>8.9999999999999993E-3</v>
      </c>
      <c r="G61" s="51">
        <v>5.2999999999999999E-2</v>
      </c>
      <c r="H61" s="52" t="s">
        <v>115</v>
      </c>
      <c r="I61" s="52" t="s">
        <v>617</v>
      </c>
      <c r="J61" s="51" t="s">
        <v>117</v>
      </c>
    </row>
    <row r="62" spans="1:10" ht="92" x14ac:dyDescent="0.25">
      <c r="A62" s="53"/>
      <c r="B62" s="51" t="s">
        <v>118</v>
      </c>
      <c r="C62" s="51"/>
      <c r="D62" s="51" t="s">
        <v>114</v>
      </c>
      <c r="E62" s="51">
        <v>5.3999999999999999E-2</v>
      </c>
      <c r="F62" s="51">
        <v>8.9999999999999993E-3</v>
      </c>
      <c r="G62" s="51">
        <v>4.4999999999999998E-2</v>
      </c>
      <c r="H62" s="52" t="s">
        <v>115</v>
      </c>
      <c r="I62" s="52" t="s">
        <v>618</v>
      </c>
      <c r="J62" s="51" t="s">
        <v>117</v>
      </c>
    </row>
    <row r="63" spans="1:10" ht="103.5" x14ac:dyDescent="0.25">
      <c r="A63" s="53"/>
      <c r="B63" s="176" t="s">
        <v>120</v>
      </c>
      <c r="C63" s="177"/>
      <c r="D63" s="51" t="s">
        <v>114</v>
      </c>
      <c r="E63" s="51">
        <v>3.5000000000000003E-2</v>
      </c>
      <c r="F63" s="51">
        <v>6.0000000000000001E-3</v>
      </c>
      <c r="G63" s="51">
        <v>2.9000000000000001E-2</v>
      </c>
      <c r="H63" s="52" t="s">
        <v>115</v>
      </c>
      <c r="I63" s="52" t="s">
        <v>619</v>
      </c>
      <c r="J63" s="51" t="s">
        <v>117</v>
      </c>
    </row>
    <row r="64" spans="1:10" ht="103.5" x14ac:dyDescent="0.25">
      <c r="A64" s="53"/>
      <c r="B64" s="176" t="s">
        <v>122</v>
      </c>
      <c r="C64" s="177"/>
      <c r="D64" s="51" t="s">
        <v>114</v>
      </c>
      <c r="E64" s="51">
        <v>0.55600000000000005</v>
      </c>
      <c r="F64" s="51">
        <v>6.0000000000000001E-3</v>
      </c>
      <c r="G64" s="51">
        <v>0.55000000000000004</v>
      </c>
      <c r="H64" s="52" t="s">
        <v>115</v>
      </c>
      <c r="I64" s="52" t="s">
        <v>620</v>
      </c>
      <c r="J64" s="51" t="s">
        <v>117</v>
      </c>
    </row>
    <row r="65" spans="1:10" ht="92" x14ac:dyDescent="0.25">
      <c r="A65" s="53"/>
      <c r="B65" s="51" t="s">
        <v>124</v>
      </c>
      <c r="C65" s="51"/>
      <c r="D65" s="51" t="s">
        <v>114</v>
      </c>
      <c r="E65" s="51">
        <v>7.6999999999999999E-2</v>
      </c>
      <c r="F65" s="51">
        <v>8.9999999999999993E-3</v>
      </c>
      <c r="G65" s="51">
        <v>6.8000000000000005E-2</v>
      </c>
      <c r="H65" s="52" t="s">
        <v>115</v>
      </c>
      <c r="I65" s="52" t="s">
        <v>621</v>
      </c>
      <c r="J65" s="51" t="s">
        <v>117</v>
      </c>
    </row>
    <row r="66" spans="1:10" ht="22.5" customHeight="1" x14ac:dyDescent="0.25">
      <c r="A66" s="185" t="s">
        <v>126</v>
      </c>
      <c r="B66" s="186"/>
      <c r="C66" s="186"/>
      <c r="D66" s="186"/>
      <c r="E66" s="186"/>
      <c r="F66" s="186"/>
      <c r="G66" s="186"/>
      <c r="H66" s="186"/>
      <c r="I66" s="186"/>
      <c r="J66" s="187"/>
    </row>
    <row r="67" spans="1:10" ht="103.5" x14ac:dyDescent="0.25">
      <c r="A67" s="53"/>
      <c r="B67" s="51" t="s">
        <v>127</v>
      </c>
      <c r="C67" s="51"/>
      <c r="D67" s="51"/>
      <c r="E67" s="51" t="s">
        <v>128</v>
      </c>
      <c r="F67" s="51" t="s">
        <v>129</v>
      </c>
      <c r="G67" s="51">
        <v>5.2999999999999999E-2</v>
      </c>
      <c r="H67" s="52" t="s">
        <v>535</v>
      </c>
      <c r="I67" s="52" t="s">
        <v>708</v>
      </c>
      <c r="J67" s="51" t="s">
        <v>517</v>
      </c>
    </row>
    <row r="68" spans="1:10" ht="34.5" x14ac:dyDescent="0.25">
      <c r="A68" s="53"/>
      <c r="B68" s="51" t="s">
        <v>132</v>
      </c>
      <c r="C68" s="51"/>
      <c r="D68" s="51" t="s">
        <v>133</v>
      </c>
      <c r="E68" s="51">
        <v>0.64900000000000002</v>
      </c>
      <c r="F68" s="51">
        <v>0.57199999999999995</v>
      </c>
      <c r="G68" s="51">
        <v>7.6999999999999999E-2</v>
      </c>
      <c r="H68" s="52" t="s">
        <v>535</v>
      </c>
      <c r="I68" s="52" t="s">
        <v>709</v>
      </c>
      <c r="J68" s="51" t="s">
        <v>517</v>
      </c>
    </row>
    <row r="69" spans="1:10" ht="46" x14ac:dyDescent="0.25">
      <c r="A69" s="53"/>
      <c r="B69" s="51" t="s">
        <v>135</v>
      </c>
      <c r="C69" s="51"/>
      <c r="D69" s="51" t="s">
        <v>133</v>
      </c>
      <c r="E69" s="51">
        <v>0.41299999999999998</v>
      </c>
      <c r="F69" s="51">
        <v>0.36099999999999999</v>
      </c>
      <c r="G69" s="51">
        <v>5.2999999999999999E-2</v>
      </c>
      <c r="H69" s="52" t="s">
        <v>535</v>
      </c>
      <c r="I69" s="52" t="s">
        <v>710</v>
      </c>
      <c r="J69" s="51" t="s">
        <v>517</v>
      </c>
    </row>
    <row r="70" spans="1:10" ht="46" x14ac:dyDescent="0.25">
      <c r="A70" s="53"/>
      <c r="B70" s="51" t="s">
        <v>137</v>
      </c>
      <c r="C70" s="51"/>
      <c r="D70" s="51" t="s">
        <v>133</v>
      </c>
      <c r="E70" s="51">
        <v>0</v>
      </c>
      <c r="F70" s="51">
        <v>0</v>
      </c>
      <c r="G70" s="51">
        <v>0</v>
      </c>
      <c r="H70" s="52" t="s">
        <v>711</v>
      </c>
      <c r="I70" s="52" t="s">
        <v>712</v>
      </c>
      <c r="J70" s="51" t="s">
        <v>517</v>
      </c>
    </row>
    <row r="71" spans="1:10" ht="57.5" x14ac:dyDescent="0.25">
      <c r="A71" s="53"/>
      <c r="B71" s="51" t="s">
        <v>139</v>
      </c>
      <c r="C71" s="51"/>
      <c r="D71" s="51" t="s">
        <v>133</v>
      </c>
      <c r="E71" s="51">
        <v>0</v>
      </c>
      <c r="F71" s="51">
        <v>0</v>
      </c>
      <c r="G71" s="51">
        <v>0</v>
      </c>
      <c r="H71" s="52" t="s">
        <v>711</v>
      </c>
      <c r="I71" s="52" t="s">
        <v>713</v>
      </c>
      <c r="J71" s="51" t="s">
        <v>517</v>
      </c>
    </row>
    <row r="72" spans="1:10" ht="46" x14ac:dyDescent="0.25">
      <c r="A72" s="53"/>
      <c r="B72" s="51" t="s">
        <v>141</v>
      </c>
      <c r="C72" s="51"/>
      <c r="D72" s="51" t="s">
        <v>133</v>
      </c>
      <c r="E72" s="51">
        <v>0</v>
      </c>
      <c r="F72" s="51">
        <v>0</v>
      </c>
      <c r="G72" s="51">
        <v>0</v>
      </c>
      <c r="H72" s="52" t="s">
        <v>711</v>
      </c>
      <c r="I72" s="52" t="s">
        <v>714</v>
      </c>
      <c r="J72" s="51" t="s">
        <v>517</v>
      </c>
    </row>
    <row r="73" spans="1:10" ht="103.5" x14ac:dyDescent="0.25">
      <c r="A73" s="53"/>
      <c r="B73" s="51" t="s">
        <v>143</v>
      </c>
      <c r="C73" s="51"/>
      <c r="D73" s="51" t="s">
        <v>133</v>
      </c>
      <c r="E73" s="51">
        <v>7.4999999999999997E-2</v>
      </c>
      <c r="F73" s="51">
        <v>0</v>
      </c>
      <c r="G73" s="51">
        <v>7.4999999999999997E-2</v>
      </c>
      <c r="H73" s="52" t="s">
        <v>535</v>
      </c>
      <c r="I73" s="52" t="s">
        <v>715</v>
      </c>
      <c r="J73" s="51" t="s">
        <v>517</v>
      </c>
    </row>
    <row r="74" spans="1:10" ht="22.5" customHeight="1" x14ac:dyDescent="0.25">
      <c r="A74" s="185" t="s">
        <v>145</v>
      </c>
      <c r="B74" s="186"/>
      <c r="C74" s="186"/>
      <c r="D74" s="186"/>
      <c r="E74" s="186"/>
      <c r="F74" s="186"/>
      <c r="G74" s="186"/>
      <c r="H74" s="186"/>
      <c r="I74" s="186"/>
      <c r="J74" s="187"/>
    </row>
    <row r="75" spans="1:10" ht="57.5" x14ac:dyDescent="0.25">
      <c r="A75" s="53"/>
      <c r="B75" s="51" t="s">
        <v>539</v>
      </c>
      <c r="C75" s="51"/>
      <c r="D75" s="51" t="s">
        <v>97</v>
      </c>
      <c r="E75" s="51">
        <v>35.97</v>
      </c>
      <c r="F75" s="52" t="s">
        <v>540</v>
      </c>
      <c r="G75" s="51">
        <v>3.44</v>
      </c>
      <c r="H75" s="52" t="s">
        <v>150</v>
      </c>
      <c r="I75" s="52" t="s">
        <v>541</v>
      </c>
      <c r="J75" s="51" t="s">
        <v>152</v>
      </c>
    </row>
    <row r="76" spans="1:10" ht="23" x14ac:dyDescent="0.25">
      <c r="A76" s="53"/>
      <c r="B76" s="176" t="s">
        <v>542</v>
      </c>
      <c r="C76" s="177"/>
      <c r="D76" s="51" t="s">
        <v>97</v>
      </c>
      <c r="E76" s="52" t="s">
        <v>543</v>
      </c>
      <c r="F76" s="52" t="s">
        <v>544</v>
      </c>
      <c r="G76" s="51">
        <v>3.44</v>
      </c>
      <c r="H76" s="52" t="s">
        <v>150</v>
      </c>
      <c r="I76" s="52"/>
      <c r="J76" s="51" t="s">
        <v>152</v>
      </c>
    </row>
    <row r="77" spans="1:10" ht="23" x14ac:dyDescent="0.25">
      <c r="A77" s="53"/>
      <c r="B77" s="51" t="s">
        <v>545</v>
      </c>
      <c r="C77" s="51"/>
      <c r="D77" s="51" t="s">
        <v>97</v>
      </c>
      <c r="E77" s="51">
        <v>25.05</v>
      </c>
      <c r="F77" s="52" t="s">
        <v>546</v>
      </c>
      <c r="G77" s="51">
        <v>1.65</v>
      </c>
      <c r="H77" s="52" t="s">
        <v>150</v>
      </c>
      <c r="I77" s="52"/>
      <c r="J77" s="51" t="s">
        <v>152</v>
      </c>
    </row>
    <row r="78" spans="1:10" ht="34.5" x14ac:dyDescent="0.25">
      <c r="A78" s="53"/>
      <c r="B78" s="52" t="s">
        <v>547</v>
      </c>
      <c r="C78" s="51"/>
      <c r="D78" s="51" t="s">
        <v>97</v>
      </c>
      <c r="E78" s="51">
        <v>25.82</v>
      </c>
      <c r="F78" s="51">
        <v>15.3</v>
      </c>
      <c r="G78" s="51">
        <v>10.52</v>
      </c>
      <c r="H78" s="52" t="s">
        <v>150</v>
      </c>
      <c r="I78" s="52" t="s">
        <v>716</v>
      </c>
      <c r="J78" s="51" t="s">
        <v>152</v>
      </c>
    </row>
    <row r="79" spans="1:10" ht="34.5" x14ac:dyDescent="0.25">
      <c r="A79" s="53"/>
      <c r="B79" s="176" t="s">
        <v>549</v>
      </c>
      <c r="C79" s="177"/>
      <c r="D79" s="51" t="s">
        <v>97</v>
      </c>
      <c r="E79" s="51">
        <v>21.53</v>
      </c>
      <c r="F79" s="51">
        <v>20.63</v>
      </c>
      <c r="G79" s="51">
        <v>0.9</v>
      </c>
      <c r="H79" s="52" t="s">
        <v>150</v>
      </c>
      <c r="I79" s="52" t="s">
        <v>550</v>
      </c>
      <c r="J79" s="51" t="s">
        <v>152</v>
      </c>
    </row>
    <row r="80" spans="1:10" ht="46" x14ac:dyDescent="0.25">
      <c r="A80" s="53"/>
      <c r="B80" s="176" t="s">
        <v>149</v>
      </c>
      <c r="C80" s="177"/>
      <c r="D80" s="51" t="s">
        <v>97</v>
      </c>
      <c r="E80" s="51">
        <v>8.8000000000000007</v>
      </c>
      <c r="F80" s="51">
        <v>7.9</v>
      </c>
      <c r="G80" s="51">
        <v>0.9</v>
      </c>
      <c r="H80" s="52" t="s">
        <v>150</v>
      </c>
      <c r="I80" s="52" t="s">
        <v>151</v>
      </c>
      <c r="J80" s="51" t="s">
        <v>152</v>
      </c>
    </row>
    <row r="81" spans="1:10" ht="22.5" customHeight="1" x14ac:dyDescent="0.25">
      <c r="A81" s="185" t="s">
        <v>153</v>
      </c>
      <c r="B81" s="186"/>
      <c r="C81" s="186"/>
      <c r="D81" s="186"/>
      <c r="E81" s="186"/>
      <c r="F81" s="186"/>
      <c r="G81" s="186"/>
      <c r="H81" s="186"/>
      <c r="I81" s="186"/>
      <c r="J81" s="187"/>
    </row>
    <row r="82" spans="1:10" ht="69" x14ac:dyDescent="0.25">
      <c r="A82" s="53" t="s">
        <v>154</v>
      </c>
      <c r="B82" s="52" t="s">
        <v>155</v>
      </c>
      <c r="C82" s="52" t="s">
        <v>156</v>
      </c>
      <c r="D82" s="52" t="s">
        <v>157</v>
      </c>
      <c r="E82" s="51">
        <v>0.22</v>
      </c>
      <c r="F82" s="51">
        <v>0.18099999999999999</v>
      </c>
      <c r="G82" s="51">
        <v>3.9E-2</v>
      </c>
      <c r="H82" s="52" t="s">
        <v>101</v>
      </c>
      <c r="I82" s="52" t="s">
        <v>717</v>
      </c>
      <c r="J82" s="51"/>
    </row>
    <row r="83" spans="1:10" ht="92" x14ac:dyDescent="0.25">
      <c r="A83" s="53"/>
      <c r="B83" s="52" t="s">
        <v>10</v>
      </c>
      <c r="C83" s="52" t="s">
        <v>718</v>
      </c>
      <c r="D83" s="52" t="s">
        <v>157</v>
      </c>
      <c r="E83" s="51">
        <v>0.17699999999999999</v>
      </c>
      <c r="F83" s="51">
        <v>0.14699999999999999</v>
      </c>
      <c r="G83" s="51">
        <v>0.03</v>
      </c>
      <c r="H83" s="52" t="s">
        <v>101</v>
      </c>
      <c r="I83" s="52" t="s">
        <v>624</v>
      </c>
      <c r="J83" s="51"/>
    </row>
    <row r="84" spans="1:10" ht="80.5" x14ac:dyDescent="0.25">
      <c r="A84" s="53"/>
      <c r="B84" s="52" t="s">
        <v>10</v>
      </c>
      <c r="C84" s="52" t="s">
        <v>719</v>
      </c>
      <c r="D84" s="52" t="s">
        <v>157</v>
      </c>
      <c r="E84" s="51">
        <v>0.224</v>
      </c>
      <c r="F84" s="51">
        <v>0.186</v>
      </c>
      <c r="G84" s="51">
        <v>3.7999999999999999E-2</v>
      </c>
      <c r="H84" s="52" t="s">
        <v>101</v>
      </c>
      <c r="I84" s="52" t="s">
        <v>626</v>
      </c>
      <c r="J84" s="51"/>
    </row>
    <row r="85" spans="1:10" ht="92" x14ac:dyDescent="0.25">
      <c r="A85" s="53"/>
      <c r="B85" s="52" t="s">
        <v>10</v>
      </c>
      <c r="C85" s="52" t="s">
        <v>720</v>
      </c>
      <c r="D85" s="52" t="s">
        <v>157</v>
      </c>
      <c r="E85" s="51">
        <v>0.253</v>
      </c>
      <c r="F85" s="51">
        <v>0.21</v>
      </c>
      <c r="G85" s="51">
        <v>4.2999999999999997E-2</v>
      </c>
      <c r="H85" s="52" t="s">
        <v>101</v>
      </c>
      <c r="I85" s="52" t="s">
        <v>628</v>
      </c>
      <c r="J85" s="51"/>
    </row>
    <row r="86" spans="1:10" ht="92" x14ac:dyDescent="0.25">
      <c r="A86" s="53"/>
      <c r="B86" s="52" t="s">
        <v>10</v>
      </c>
      <c r="C86" s="52" t="s">
        <v>166</v>
      </c>
      <c r="D86" s="52" t="s">
        <v>157</v>
      </c>
      <c r="E86" s="51">
        <v>0.17100000000000001</v>
      </c>
      <c r="F86" s="51">
        <v>0.14199999999999999</v>
      </c>
      <c r="G86" s="51">
        <v>2.9000000000000001E-2</v>
      </c>
      <c r="H86" s="52" t="s">
        <v>101</v>
      </c>
      <c r="I86" s="52" t="s">
        <v>721</v>
      </c>
      <c r="J86" s="51"/>
    </row>
    <row r="87" spans="1:10" ht="92" x14ac:dyDescent="0.25">
      <c r="A87" s="53"/>
      <c r="B87" s="52" t="s">
        <v>10</v>
      </c>
      <c r="C87" s="52" t="s">
        <v>168</v>
      </c>
      <c r="D87" s="52" t="s">
        <v>157</v>
      </c>
      <c r="E87" s="51">
        <v>0.14599999999999999</v>
      </c>
      <c r="F87" s="51">
        <v>8.7999999999999995E-2</v>
      </c>
      <c r="G87" s="51">
        <v>5.8000000000000003E-2</v>
      </c>
      <c r="H87" s="52" t="s">
        <v>101</v>
      </c>
      <c r="I87" s="52" t="s">
        <v>631</v>
      </c>
      <c r="J87" s="51"/>
    </row>
    <row r="88" spans="1:10" ht="92" x14ac:dyDescent="0.25">
      <c r="A88" s="53"/>
      <c r="B88" s="52" t="s">
        <v>30</v>
      </c>
      <c r="C88" s="52" t="s">
        <v>722</v>
      </c>
      <c r="D88" s="52" t="s">
        <v>157</v>
      </c>
      <c r="E88" s="51">
        <v>0.16800000000000001</v>
      </c>
      <c r="F88" s="51">
        <v>0.13500000000000001</v>
      </c>
      <c r="G88" s="51">
        <v>3.3000000000000002E-2</v>
      </c>
      <c r="H88" s="52" t="s">
        <v>101</v>
      </c>
      <c r="I88" s="52" t="s">
        <v>632</v>
      </c>
      <c r="J88" s="51"/>
    </row>
    <row r="89" spans="1:10" ht="80.5" x14ac:dyDescent="0.25">
      <c r="A89" s="53"/>
      <c r="B89" s="52" t="s">
        <v>30</v>
      </c>
      <c r="C89" s="52" t="s">
        <v>723</v>
      </c>
      <c r="D89" s="52" t="s">
        <v>157</v>
      </c>
      <c r="E89" s="51">
        <v>0.21299999999999999</v>
      </c>
      <c r="F89" s="51">
        <v>0.17100000000000001</v>
      </c>
      <c r="G89" s="51">
        <v>4.2000000000000003E-2</v>
      </c>
      <c r="H89" s="52" t="s">
        <v>101</v>
      </c>
      <c r="I89" s="52" t="s">
        <v>633</v>
      </c>
      <c r="J89" s="51"/>
    </row>
    <row r="90" spans="1:10" ht="103.5" x14ac:dyDescent="0.25">
      <c r="A90" s="53"/>
      <c r="B90" s="52" t="s">
        <v>30</v>
      </c>
      <c r="C90" s="52" t="s">
        <v>724</v>
      </c>
      <c r="D90" s="52" t="s">
        <v>157</v>
      </c>
      <c r="E90" s="51">
        <v>0.24099999999999999</v>
      </c>
      <c r="F90" s="51">
        <v>0.193</v>
      </c>
      <c r="G90" s="51">
        <v>4.7E-2</v>
      </c>
      <c r="H90" s="52" t="s">
        <v>101</v>
      </c>
      <c r="I90" s="52" t="s">
        <v>634</v>
      </c>
      <c r="J90" s="51"/>
    </row>
    <row r="91" spans="1:10" ht="46" x14ac:dyDescent="0.25">
      <c r="A91" s="53"/>
      <c r="B91" s="52" t="s">
        <v>30</v>
      </c>
      <c r="C91" s="52" t="s">
        <v>166</v>
      </c>
      <c r="D91" s="52" t="s">
        <v>157</v>
      </c>
      <c r="E91" s="51">
        <v>0.157</v>
      </c>
      <c r="F91" s="51">
        <v>0.126</v>
      </c>
      <c r="G91" s="51">
        <v>3.1E-2</v>
      </c>
      <c r="H91" s="52" t="s">
        <v>101</v>
      </c>
      <c r="I91" s="52" t="s">
        <v>560</v>
      </c>
      <c r="J91" s="51"/>
    </row>
    <row r="92" spans="1:10" ht="92" x14ac:dyDescent="0.25">
      <c r="A92" s="53"/>
      <c r="B92" s="52" t="s">
        <v>49</v>
      </c>
      <c r="C92" s="52" t="s">
        <v>725</v>
      </c>
      <c r="D92" s="52" t="s">
        <v>157</v>
      </c>
      <c r="E92" s="51">
        <v>0.155</v>
      </c>
      <c r="F92" s="51">
        <v>0.13800000000000001</v>
      </c>
      <c r="G92" s="51">
        <v>1.6E-2</v>
      </c>
      <c r="H92" s="52" t="s">
        <v>101</v>
      </c>
      <c r="I92" s="52" t="s">
        <v>635</v>
      </c>
      <c r="J92" s="51"/>
    </row>
    <row r="93" spans="1:10" ht="80.5" x14ac:dyDescent="0.25">
      <c r="A93" s="53"/>
      <c r="B93" s="52" t="s">
        <v>49</v>
      </c>
      <c r="C93" s="52" t="s">
        <v>726</v>
      </c>
      <c r="D93" s="52" t="s">
        <v>157</v>
      </c>
      <c r="E93" s="51">
        <v>0.19600000000000001</v>
      </c>
      <c r="F93" s="51">
        <v>0.17499999999999999</v>
      </c>
      <c r="G93" s="51">
        <v>2.1000000000000001E-2</v>
      </c>
      <c r="H93" s="52" t="s">
        <v>101</v>
      </c>
      <c r="I93" s="52" t="s">
        <v>636</v>
      </c>
      <c r="J93" s="51"/>
    </row>
    <row r="94" spans="1:10" ht="92" x14ac:dyDescent="0.25">
      <c r="A94" s="53"/>
      <c r="B94" s="52" t="s">
        <v>49</v>
      </c>
      <c r="C94" s="52" t="s">
        <v>727</v>
      </c>
      <c r="D94" s="52" t="s">
        <v>157</v>
      </c>
      <c r="E94" s="51">
        <v>0.221</v>
      </c>
      <c r="F94" s="51">
        <v>0.19800000000000001</v>
      </c>
      <c r="G94" s="51">
        <v>2.4E-2</v>
      </c>
      <c r="H94" s="52" t="s">
        <v>101</v>
      </c>
      <c r="I94" s="52" t="s">
        <v>637</v>
      </c>
      <c r="J94" s="51"/>
    </row>
    <row r="95" spans="1:10" ht="92" x14ac:dyDescent="0.25">
      <c r="A95" s="53"/>
      <c r="B95" s="52" t="s">
        <v>177</v>
      </c>
      <c r="C95" s="52" t="s">
        <v>728</v>
      </c>
      <c r="D95" s="52" t="s">
        <v>157</v>
      </c>
      <c r="E95" s="51">
        <v>0.14899999999999999</v>
      </c>
      <c r="F95" s="51">
        <v>0.122</v>
      </c>
      <c r="G95" s="51">
        <v>2.7E-2</v>
      </c>
      <c r="H95" s="52" t="s">
        <v>101</v>
      </c>
      <c r="I95" s="52" t="s">
        <v>638</v>
      </c>
      <c r="J95" s="51"/>
    </row>
    <row r="96" spans="1:10" ht="69" x14ac:dyDescent="0.25">
      <c r="A96" s="53"/>
      <c r="B96" s="52" t="s">
        <v>177</v>
      </c>
      <c r="C96" s="52" t="s">
        <v>729</v>
      </c>
      <c r="D96" s="52" t="s">
        <v>157</v>
      </c>
      <c r="E96" s="51">
        <v>0.189</v>
      </c>
      <c r="F96" s="51">
        <v>0.154</v>
      </c>
      <c r="G96" s="51">
        <v>3.5000000000000003E-2</v>
      </c>
      <c r="H96" s="52" t="s">
        <v>101</v>
      </c>
      <c r="I96" s="52" t="s">
        <v>565</v>
      </c>
      <c r="J96" s="51"/>
    </row>
    <row r="97" spans="1:10" ht="92" x14ac:dyDescent="0.25">
      <c r="A97" s="53"/>
      <c r="B97" s="52" t="s">
        <v>177</v>
      </c>
      <c r="C97" s="52" t="s">
        <v>730</v>
      </c>
      <c r="D97" s="52" t="s">
        <v>157</v>
      </c>
      <c r="E97" s="51">
        <v>0.214</v>
      </c>
      <c r="F97" s="51">
        <v>0.17399999999999999</v>
      </c>
      <c r="G97" s="51">
        <v>3.9E-2</v>
      </c>
      <c r="H97" s="52" t="s">
        <v>101</v>
      </c>
      <c r="I97" s="52" t="s">
        <v>639</v>
      </c>
      <c r="J97" s="51"/>
    </row>
    <row r="98" spans="1:10" ht="69" x14ac:dyDescent="0.25">
      <c r="A98" s="53"/>
      <c r="B98" s="52" t="s">
        <v>181</v>
      </c>
      <c r="C98" s="52" t="s">
        <v>182</v>
      </c>
      <c r="D98" s="52" t="s">
        <v>157</v>
      </c>
      <c r="E98" s="51">
        <v>7.4999999999999997E-2</v>
      </c>
      <c r="F98" s="51">
        <v>6.0000000000000001E-3</v>
      </c>
      <c r="G98" s="51">
        <v>7.0000000000000007E-2</v>
      </c>
      <c r="H98" s="52" t="s">
        <v>101</v>
      </c>
      <c r="I98" s="52" t="s">
        <v>567</v>
      </c>
      <c r="J98" s="51"/>
    </row>
    <row r="99" spans="1:10" ht="69" x14ac:dyDescent="0.25">
      <c r="A99" s="53"/>
      <c r="B99" s="52" t="s">
        <v>184</v>
      </c>
      <c r="C99" s="52" t="s">
        <v>182</v>
      </c>
      <c r="D99" s="52" t="s">
        <v>157</v>
      </c>
      <c r="E99" s="51">
        <v>0.122</v>
      </c>
      <c r="F99" s="51">
        <v>4.2000000000000003E-2</v>
      </c>
      <c r="G99" s="51">
        <v>8.1000000000000003E-2</v>
      </c>
      <c r="H99" s="52" t="s">
        <v>101</v>
      </c>
      <c r="I99" s="52" t="s">
        <v>567</v>
      </c>
      <c r="J99" s="51"/>
    </row>
    <row r="100" spans="1:10" ht="69" x14ac:dyDescent="0.25">
      <c r="A100" s="53"/>
      <c r="B100" s="52" t="s">
        <v>568</v>
      </c>
      <c r="C100" s="52" t="s">
        <v>182</v>
      </c>
      <c r="D100" s="52" t="s">
        <v>157</v>
      </c>
      <c r="E100" s="51">
        <v>0.20699999999999999</v>
      </c>
      <c r="F100" s="51">
        <v>1E-3</v>
      </c>
      <c r="G100" s="51">
        <v>0.20599999999999999</v>
      </c>
      <c r="H100" s="52" t="s">
        <v>101</v>
      </c>
      <c r="I100" s="52" t="s">
        <v>567</v>
      </c>
      <c r="J100" s="51"/>
    </row>
    <row r="101" spans="1:10" ht="69" x14ac:dyDescent="0.25">
      <c r="A101" s="53"/>
      <c r="B101" s="52" t="s">
        <v>190</v>
      </c>
      <c r="C101" s="52" t="s">
        <v>182</v>
      </c>
      <c r="D101" s="52" t="s">
        <v>157</v>
      </c>
      <c r="E101" s="51">
        <v>0.112</v>
      </c>
      <c r="F101" s="51">
        <v>0</v>
      </c>
      <c r="G101" s="51">
        <v>0.112</v>
      </c>
      <c r="H101" s="52" t="s">
        <v>101</v>
      </c>
      <c r="I101" s="52" t="s">
        <v>640</v>
      </c>
      <c r="J101" s="51" t="s">
        <v>117</v>
      </c>
    </row>
    <row r="102" spans="1:10" ht="69" x14ac:dyDescent="0.25">
      <c r="A102" s="53"/>
      <c r="B102" s="52" t="s">
        <v>53</v>
      </c>
      <c r="C102" s="52" t="s">
        <v>182</v>
      </c>
      <c r="D102" s="52" t="s">
        <v>157</v>
      </c>
      <c r="E102" s="51">
        <v>7.0000000000000001E-3</v>
      </c>
      <c r="F102" s="51">
        <v>0</v>
      </c>
      <c r="G102" s="51">
        <v>7.0000000000000001E-3</v>
      </c>
      <c r="H102" s="52" t="s">
        <v>101</v>
      </c>
      <c r="I102" s="52" t="s">
        <v>640</v>
      </c>
      <c r="J102" s="51" t="s">
        <v>117</v>
      </c>
    </row>
    <row r="103" spans="1:10" ht="69" x14ac:dyDescent="0.25">
      <c r="A103" s="53"/>
      <c r="B103" s="52" t="s">
        <v>226</v>
      </c>
      <c r="C103" s="52" t="s">
        <v>132</v>
      </c>
      <c r="D103" s="52" t="s">
        <v>157</v>
      </c>
      <c r="E103" s="51">
        <v>0.107</v>
      </c>
      <c r="F103" s="51">
        <v>0</v>
      </c>
      <c r="G103" s="51">
        <v>0.107</v>
      </c>
      <c r="H103" s="52" t="s">
        <v>101</v>
      </c>
      <c r="I103" s="52" t="s">
        <v>731</v>
      </c>
      <c r="J103" s="51"/>
    </row>
    <row r="104" spans="1:10" ht="23" x14ac:dyDescent="0.25">
      <c r="A104" s="53" t="s">
        <v>203</v>
      </c>
      <c r="B104" s="52" t="s">
        <v>226</v>
      </c>
      <c r="C104" s="52" t="s">
        <v>132</v>
      </c>
      <c r="D104" s="52" t="s">
        <v>157</v>
      </c>
      <c r="E104" s="51">
        <v>6.0000000000000001E-3</v>
      </c>
      <c r="F104" s="51">
        <v>0</v>
      </c>
      <c r="G104" s="51">
        <v>6.0000000000000001E-3</v>
      </c>
      <c r="H104" s="52" t="s">
        <v>101</v>
      </c>
      <c r="I104" s="52"/>
      <c r="J104" s="51"/>
    </row>
    <row r="105" spans="1:10" ht="23" x14ac:dyDescent="0.25">
      <c r="A105" s="53" t="s">
        <v>205</v>
      </c>
      <c r="B105" s="52"/>
      <c r="C105" s="52" t="s">
        <v>30</v>
      </c>
      <c r="D105" s="52" t="s">
        <v>157</v>
      </c>
      <c r="E105" s="51">
        <v>0.29799999999999999</v>
      </c>
      <c r="F105" s="51">
        <v>0.24</v>
      </c>
      <c r="G105" s="51">
        <v>5.8000000000000003E-2</v>
      </c>
      <c r="H105" s="52" t="s">
        <v>101</v>
      </c>
      <c r="I105" s="52" t="s">
        <v>206</v>
      </c>
      <c r="J105" s="51"/>
    </row>
    <row r="106" spans="1:10" ht="23" x14ac:dyDescent="0.25">
      <c r="A106" s="53" t="s">
        <v>503</v>
      </c>
      <c r="B106" s="52"/>
      <c r="C106" s="52" t="s">
        <v>10</v>
      </c>
      <c r="D106" s="52" t="s">
        <v>157</v>
      </c>
      <c r="E106" s="51">
        <v>0.312</v>
      </c>
      <c r="F106" s="51">
        <v>0.252</v>
      </c>
      <c r="G106" s="51">
        <v>0.06</v>
      </c>
      <c r="H106" s="52" t="s">
        <v>101</v>
      </c>
      <c r="I106" s="52" t="s">
        <v>206</v>
      </c>
      <c r="J106" s="51"/>
    </row>
    <row r="107" spans="1:10" ht="23" x14ac:dyDescent="0.25">
      <c r="A107" s="53" t="s">
        <v>503</v>
      </c>
      <c r="B107" s="52"/>
      <c r="C107" s="52" t="s">
        <v>49</v>
      </c>
      <c r="D107" s="52" t="s">
        <v>157</v>
      </c>
      <c r="E107" s="51">
        <v>0.27400000000000002</v>
      </c>
      <c r="F107" s="51">
        <v>0.221</v>
      </c>
      <c r="G107" s="51">
        <v>5.2999999999999999E-2</v>
      </c>
      <c r="H107" s="52" t="s">
        <v>101</v>
      </c>
      <c r="I107" s="52" t="s">
        <v>206</v>
      </c>
      <c r="J107" s="51"/>
    </row>
    <row r="108" spans="1:10" ht="34.5" x14ac:dyDescent="0.25">
      <c r="A108" s="53" t="s">
        <v>504</v>
      </c>
      <c r="B108" s="52"/>
      <c r="C108" s="52" t="s">
        <v>30</v>
      </c>
      <c r="D108" s="52" t="s">
        <v>208</v>
      </c>
      <c r="E108" s="51">
        <v>3.3000000000000002E-2</v>
      </c>
      <c r="F108" s="51">
        <v>2.7E-2</v>
      </c>
      <c r="G108" s="51">
        <v>6.0000000000000001E-3</v>
      </c>
      <c r="H108" s="52" t="s">
        <v>101</v>
      </c>
      <c r="I108" s="52" t="s">
        <v>505</v>
      </c>
      <c r="J108" s="51"/>
    </row>
    <row r="109" spans="1:10" ht="23" x14ac:dyDescent="0.25">
      <c r="A109" s="53"/>
      <c r="B109" s="52"/>
      <c r="C109" s="52" t="s">
        <v>30</v>
      </c>
      <c r="D109" s="52" t="s">
        <v>157</v>
      </c>
      <c r="E109" s="51">
        <v>1.0429999999999999</v>
      </c>
      <c r="F109" s="51">
        <v>0.85299999999999998</v>
      </c>
      <c r="G109" s="51">
        <v>0.19</v>
      </c>
      <c r="H109" s="52" t="s">
        <v>101</v>
      </c>
      <c r="I109" s="52"/>
      <c r="J109" s="51"/>
    </row>
    <row r="110" spans="1:10" ht="34.5" x14ac:dyDescent="0.25">
      <c r="A110" s="53" t="s">
        <v>217</v>
      </c>
      <c r="B110" s="52"/>
      <c r="C110" s="52"/>
      <c r="D110" s="52" t="s">
        <v>208</v>
      </c>
      <c r="E110" s="51">
        <v>3.5999999999999997E-2</v>
      </c>
      <c r="F110" s="51">
        <v>2.5000000000000001E-2</v>
      </c>
      <c r="G110" s="51">
        <v>1.0999999999999999E-2</v>
      </c>
      <c r="H110" s="52" t="s">
        <v>515</v>
      </c>
      <c r="I110" s="52" t="s">
        <v>643</v>
      </c>
      <c r="J110" s="51" t="s">
        <v>517</v>
      </c>
    </row>
    <row r="111" spans="1:10" ht="57.5" x14ac:dyDescent="0.25">
      <c r="A111" s="53" t="s">
        <v>222</v>
      </c>
      <c r="B111" s="52" t="s">
        <v>223</v>
      </c>
      <c r="C111" s="52" t="s">
        <v>182</v>
      </c>
      <c r="D111" s="52" t="s">
        <v>208</v>
      </c>
      <c r="E111" s="51">
        <v>6.0000000000000001E-3</v>
      </c>
      <c r="F111" s="51">
        <v>5.0000000000000001E-3</v>
      </c>
      <c r="G111" s="51">
        <v>1E-3</v>
      </c>
      <c r="H111" s="52" t="s">
        <v>515</v>
      </c>
      <c r="I111" s="52" t="s">
        <v>644</v>
      </c>
      <c r="J111" s="51" t="s">
        <v>517</v>
      </c>
    </row>
    <row r="112" spans="1:10" ht="92" x14ac:dyDescent="0.25">
      <c r="A112" s="53"/>
      <c r="B112" s="52" t="s">
        <v>645</v>
      </c>
      <c r="C112" s="52" t="s">
        <v>182</v>
      </c>
      <c r="D112" s="52" t="s">
        <v>208</v>
      </c>
      <c r="E112" s="51">
        <v>2.4E-2</v>
      </c>
      <c r="F112" s="51">
        <v>1.9E-2</v>
      </c>
      <c r="G112" s="51">
        <v>5.0000000000000001E-3</v>
      </c>
      <c r="H112" s="52" t="s">
        <v>515</v>
      </c>
      <c r="I112" s="52" t="s">
        <v>646</v>
      </c>
      <c r="J112" s="51" t="s">
        <v>517</v>
      </c>
    </row>
    <row r="113" spans="1:10" ht="46" x14ac:dyDescent="0.25">
      <c r="A113" s="53"/>
      <c r="B113" s="52" t="s">
        <v>647</v>
      </c>
      <c r="C113" s="52"/>
      <c r="D113" s="52" t="s">
        <v>208</v>
      </c>
      <c r="E113" s="51">
        <v>0</v>
      </c>
      <c r="F113" s="51">
        <v>0</v>
      </c>
      <c r="G113" s="51">
        <v>0</v>
      </c>
      <c r="H113" s="52" t="s">
        <v>515</v>
      </c>
      <c r="I113" s="52" t="s">
        <v>648</v>
      </c>
      <c r="J113" s="51" t="s">
        <v>517</v>
      </c>
    </row>
    <row r="114" spans="1:10" ht="80.5" x14ac:dyDescent="0.25">
      <c r="A114" s="53"/>
      <c r="B114" s="52" t="s">
        <v>228</v>
      </c>
      <c r="C114" s="52"/>
      <c r="D114" s="52" t="s">
        <v>208</v>
      </c>
      <c r="E114" s="51">
        <v>2.5999999999999999E-2</v>
      </c>
      <c r="F114" s="51">
        <v>0</v>
      </c>
      <c r="G114" s="51">
        <v>2.5999999999999999E-2</v>
      </c>
      <c r="H114" s="52" t="s">
        <v>515</v>
      </c>
      <c r="I114" s="52" t="s">
        <v>649</v>
      </c>
      <c r="J114" s="51" t="s">
        <v>517</v>
      </c>
    </row>
    <row r="115" spans="1:10" ht="46" x14ac:dyDescent="0.25">
      <c r="A115" s="53" t="s">
        <v>518</v>
      </c>
      <c r="B115" s="52" t="s">
        <v>650</v>
      </c>
      <c r="C115" s="52" t="s">
        <v>651</v>
      </c>
      <c r="D115" s="52" t="s">
        <v>208</v>
      </c>
      <c r="E115" s="51">
        <v>0.14000000000000001</v>
      </c>
      <c r="F115" s="51">
        <v>0.113</v>
      </c>
      <c r="G115" s="51">
        <v>2.7E-2</v>
      </c>
      <c r="H115" s="52" t="s">
        <v>101</v>
      </c>
      <c r="I115" s="52" t="s">
        <v>652</v>
      </c>
      <c r="J115" s="51"/>
    </row>
    <row r="116" spans="1:10" ht="46" x14ac:dyDescent="0.25">
      <c r="A116" s="53"/>
      <c r="B116" s="52" t="s">
        <v>653</v>
      </c>
      <c r="C116" s="52" t="s">
        <v>651</v>
      </c>
      <c r="D116" s="52" t="s">
        <v>208</v>
      </c>
      <c r="E116" s="51">
        <v>0.13500000000000001</v>
      </c>
      <c r="F116" s="51">
        <v>0.109</v>
      </c>
      <c r="G116" s="51">
        <v>2.5999999999999999E-2</v>
      </c>
      <c r="H116" s="52" t="s">
        <v>101</v>
      </c>
      <c r="I116" s="52" t="s">
        <v>654</v>
      </c>
      <c r="J116" s="51"/>
    </row>
    <row r="117" spans="1:10" ht="46" x14ac:dyDescent="0.25">
      <c r="A117" s="53"/>
      <c r="B117" s="52" t="s">
        <v>655</v>
      </c>
      <c r="C117" s="52" t="s">
        <v>651</v>
      </c>
      <c r="D117" s="52" t="s">
        <v>208</v>
      </c>
      <c r="E117" s="51">
        <v>0.14599999999999999</v>
      </c>
      <c r="F117" s="51">
        <v>0.11799999999999999</v>
      </c>
      <c r="G117" s="51">
        <v>2.8000000000000001E-2</v>
      </c>
      <c r="H117" s="52" t="s">
        <v>101</v>
      </c>
      <c r="I117" s="52" t="s">
        <v>654</v>
      </c>
      <c r="J117" s="51"/>
    </row>
    <row r="118" spans="1:10" ht="57.5" x14ac:dyDescent="0.25">
      <c r="A118" s="53"/>
      <c r="B118" s="52" t="s">
        <v>650</v>
      </c>
      <c r="C118" s="52" t="s">
        <v>226</v>
      </c>
      <c r="D118" s="52" t="s">
        <v>208</v>
      </c>
      <c r="E118" s="51">
        <v>0.13400000000000001</v>
      </c>
      <c r="F118" s="51">
        <v>0</v>
      </c>
      <c r="G118" s="51">
        <v>0.13400000000000001</v>
      </c>
      <c r="H118" s="52" t="s">
        <v>101</v>
      </c>
      <c r="I118" s="52" t="s">
        <v>656</v>
      </c>
      <c r="J118" s="51"/>
    </row>
    <row r="119" spans="1:10" ht="46" x14ac:dyDescent="0.25">
      <c r="A119" s="53" t="s">
        <v>238</v>
      </c>
      <c r="B119" s="52" t="s">
        <v>226</v>
      </c>
      <c r="C119" s="52"/>
      <c r="D119" s="52" t="s">
        <v>208</v>
      </c>
      <c r="E119" s="51">
        <v>7.3999999999999996E-2</v>
      </c>
      <c r="F119" s="51">
        <v>0</v>
      </c>
      <c r="G119" s="51">
        <v>7.3999999999999996E-2</v>
      </c>
      <c r="H119" s="52" t="s">
        <v>657</v>
      </c>
      <c r="I119" s="52" t="s">
        <v>658</v>
      </c>
      <c r="J119" s="51" t="s">
        <v>117</v>
      </c>
    </row>
    <row r="120" spans="1:10" ht="46" x14ac:dyDescent="0.25">
      <c r="A120" s="53" t="s">
        <v>240</v>
      </c>
      <c r="B120" s="52" t="s">
        <v>226</v>
      </c>
      <c r="C120" s="52"/>
      <c r="D120" s="52" t="s">
        <v>208</v>
      </c>
      <c r="E120" s="51">
        <v>6.6000000000000003E-2</v>
      </c>
      <c r="F120" s="51">
        <v>0</v>
      </c>
      <c r="G120" s="51">
        <v>6.6000000000000003E-2</v>
      </c>
      <c r="H120" s="52" t="s">
        <v>657</v>
      </c>
      <c r="I120" s="52" t="s">
        <v>659</v>
      </c>
      <c r="J120" s="51" t="s">
        <v>117</v>
      </c>
    </row>
    <row r="121" spans="1:10" ht="126.5" x14ac:dyDescent="0.25">
      <c r="A121" s="53" t="s">
        <v>244</v>
      </c>
      <c r="B121" s="52" t="s">
        <v>245</v>
      </c>
      <c r="C121" s="52" t="s">
        <v>246</v>
      </c>
      <c r="D121" s="52" t="s">
        <v>208</v>
      </c>
      <c r="E121" s="51">
        <v>0.29699999999999999</v>
      </c>
      <c r="F121" s="51">
        <v>0.27800000000000002</v>
      </c>
      <c r="G121" s="51">
        <v>1.9E-2</v>
      </c>
      <c r="H121" s="52" t="s">
        <v>101</v>
      </c>
      <c r="I121" s="52" t="s">
        <v>572</v>
      </c>
      <c r="J121" s="51"/>
    </row>
    <row r="122" spans="1:10" ht="126.5" x14ac:dyDescent="0.25">
      <c r="A122" s="53"/>
      <c r="B122" s="52" t="s">
        <v>249</v>
      </c>
      <c r="C122" s="52" t="s">
        <v>250</v>
      </c>
      <c r="D122" s="52" t="s">
        <v>208</v>
      </c>
      <c r="E122" s="51">
        <v>0.2</v>
      </c>
      <c r="F122" s="51">
        <v>0.187</v>
      </c>
      <c r="G122" s="51">
        <v>1.2999999999999999E-2</v>
      </c>
      <c r="H122" s="52" t="s">
        <v>101</v>
      </c>
      <c r="I122" s="52" t="s">
        <v>660</v>
      </c>
      <c r="J122" s="51"/>
    </row>
    <row r="123" spans="1:10" ht="126.5" x14ac:dyDescent="0.25">
      <c r="A123" s="53"/>
      <c r="B123" s="52" t="s">
        <v>251</v>
      </c>
      <c r="C123" s="52" t="s">
        <v>252</v>
      </c>
      <c r="D123" s="52" t="s">
        <v>208</v>
      </c>
      <c r="E123" s="51">
        <v>0.14699999999999999</v>
      </c>
      <c r="F123" s="51">
        <v>0.13700000000000001</v>
      </c>
      <c r="G123" s="51">
        <v>0.01</v>
      </c>
      <c r="H123" s="52" t="s">
        <v>101</v>
      </c>
      <c r="I123" s="52" t="s">
        <v>572</v>
      </c>
      <c r="J123" s="51"/>
    </row>
    <row r="124" spans="1:10" ht="22.5" customHeight="1" x14ac:dyDescent="0.25">
      <c r="A124" s="185" t="s">
        <v>254</v>
      </c>
      <c r="B124" s="186"/>
      <c r="C124" s="186"/>
      <c r="D124" s="186"/>
      <c r="E124" s="186"/>
      <c r="F124" s="186"/>
      <c r="G124" s="186"/>
      <c r="H124" s="186"/>
      <c r="I124" s="186"/>
      <c r="J124" s="187"/>
    </row>
    <row r="125" spans="1:10" ht="23" x14ac:dyDescent="0.25">
      <c r="A125" s="53" t="s">
        <v>661</v>
      </c>
      <c r="B125" s="52" t="s">
        <v>256</v>
      </c>
      <c r="C125" s="52" t="s">
        <v>257</v>
      </c>
      <c r="D125" s="52" t="s">
        <v>258</v>
      </c>
      <c r="E125" s="51">
        <v>1.153</v>
      </c>
      <c r="F125" s="51">
        <v>0.89500000000000002</v>
      </c>
      <c r="G125" s="51">
        <v>0.25800000000000001</v>
      </c>
      <c r="H125" s="52" t="s">
        <v>662</v>
      </c>
      <c r="I125" s="52" t="s">
        <v>260</v>
      </c>
      <c r="J125" s="51" t="s">
        <v>663</v>
      </c>
    </row>
    <row r="126" spans="1:10" ht="34.5" x14ac:dyDescent="0.25">
      <c r="A126" s="53"/>
      <c r="B126" s="52" t="s">
        <v>261</v>
      </c>
      <c r="C126" s="52" t="s">
        <v>664</v>
      </c>
      <c r="D126" s="52" t="s">
        <v>258</v>
      </c>
      <c r="E126" s="51">
        <v>0.432</v>
      </c>
      <c r="F126" s="51">
        <v>0.33600000000000002</v>
      </c>
      <c r="G126" s="51">
        <v>9.6000000000000002E-2</v>
      </c>
      <c r="H126" s="52" t="s">
        <v>662</v>
      </c>
      <c r="I126" s="52" t="s">
        <v>264</v>
      </c>
      <c r="J126" s="51" t="s">
        <v>663</v>
      </c>
    </row>
    <row r="127" spans="1:10" ht="34.5" x14ac:dyDescent="0.25">
      <c r="A127" s="53"/>
      <c r="B127" s="52"/>
      <c r="C127" s="52" t="s">
        <v>665</v>
      </c>
      <c r="D127" s="52" t="s">
        <v>258</v>
      </c>
      <c r="E127" s="51">
        <v>0.25900000000000001</v>
      </c>
      <c r="F127" s="51">
        <v>0.20100000000000001</v>
      </c>
      <c r="G127" s="51">
        <v>5.8000000000000003E-2</v>
      </c>
      <c r="H127" s="52" t="s">
        <v>662</v>
      </c>
      <c r="I127" s="52" t="s">
        <v>266</v>
      </c>
      <c r="J127" s="51" t="s">
        <v>663</v>
      </c>
    </row>
    <row r="128" spans="1:10" ht="23" x14ac:dyDescent="0.25">
      <c r="A128" s="53"/>
      <c r="B128" s="52"/>
      <c r="C128" s="52" t="s">
        <v>666</v>
      </c>
      <c r="D128" s="52" t="s">
        <v>258</v>
      </c>
      <c r="E128" s="51">
        <v>0.11</v>
      </c>
      <c r="F128" s="51">
        <v>8.5999999999999993E-2</v>
      </c>
      <c r="G128" s="51">
        <v>2.4E-2</v>
      </c>
      <c r="H128" s="52" t="s">
        <v>662</v>
      </c>
      <c r="I128" s="52" t="s">
        <v>268</v>
      </c>
      <c r="J128" s="51" t="s">
        <v>663</v>
      </c>
    </row>
    <row r="129" spans="1:10" ht="46" x14ac:dyDescent="0.25">
      <c r="A129" s="53"/>
      <c r="B129" s="52"/>
      <c r="C129" s="52" t="s">
        <v>305</v>
      </c>
      <c r="D129" s="52" t="s">
        <v>258</v>
      </c>
      <c r="E129" s="51">
        <v>8.2000000000000003E-2</v>
      </c>
      <c r="F129" s="51">
        <v>6.4000000000000001E-2</v>
      </c>
      <c r="G129" s="51">
        <v>1.7999999999999999E-2</v>
      </c>
      <c r="H129" s="52" t="s">
        <v>662</v>
      </c>
      <c r="I129" s="52" t="s">
        <v>270</v>
      </c>
      <c r="J129" s="51" t="s">
        <v>663</v>
      </c>
    </row>
    <row r="130" spans="1:10" ht="23" x14ac:dyDescent="0.25">
      <c r="A130" s="53"/>
      <c r="B130" s="52"/>
      <c r="C130" s="52" t="s">
        <v>271</v>
      </c>
      <c r="D130" s="52" t="s">
        <v>258</v>
      </c>
      <c r="E130" s="51">
        <v>7.9000000000000001E-2</v>
      </c>
      <c r="F130" s="51">
        <v>6.0999999999999999E-2</v>
      </c>
      <c r="G130" s="51">
        <v>1.7999999999999999E-2</v>
      </c>
      <c r="H130" s="52" t="s">
        <v>662</v>
      </c>
      <c r="I130" s="52" t="s">
        <v>272</v>
      </c>
      <c r="J130" s="51" t="s">
        <v>663</v>
      </c>
    </row>
    <row r="131" spans="1:10" ht="23" x14ac:dyDescent="0.25">
      <c r="A131" s="53"/>
      <c r="B131" s="52" t="s">
        <v>222</v>
      </c>
      <c r="C131" s="52" t="s">
        <v>30</v>
      </c>
      <c r="D131" s="52" t="s">
        <v>258</v>
      </c>
      <c r="E131" s="51">
        <v>1.7999999999999999E-2</v>
      </c>
      <c r="F131" s="51">
        <v>1.4E-2</v>
      </c>
      <c r="G131" s="51">
        <v>4.0000000000000001E-3</v>
      </c>
      <c r="H131" s="52" t="s">
        <v>667</v>
      </c>
      <c r="I131" s="52" t="s">
        <v>668</v>
      </c>
      <c r="J131" s="51" t="s">
        <v>663</v>
      </c>
    </row>
    <row r="132" spans="1:10" ht="23" x14ac:dyDescent="0.25">
      <c r="A132" s="53"/>
      <c r="B132" s="52"/>
      <c r="C132" s="52" t="s">
        <v>226</v>
      </c>
      <c r="D132" s="52" t="s">
        <v>258</v>
      </c>
      <c r="E132" s="51">
        <v>0.01</v>
      </c>
      <c r="F132" s="51">
        <v>0</v>
      </c>
      <c r="G132" s="51">
        <v>0.01</v>
      </c>
      <c r="H132" s="52" t="s">
        <v>667</v>
      </c>
      <c r="I132" s="52" t="s">
        <v>668</v>
      </c>
      <c r="J132" s="51" t="s">
        <v>663</v>
      </c>
    </row>
    <row r="133" spans="1:10" ht="34.5" x14ac:dyDescent="0.25">
      <c r="A133" s="53"/>
      <c r="B133" s="52"/>
      <c r="C133" s="52" t="s">
        <v>182</v>
      </c>
      <c r="D133" s="52" t="s">
        <v>258</v>
      </c>
      <c r="E133" s="51">
        <v>1.2E-2</v>
      </c>
      <c r="F133" s="51">
        <v>3.0000000000000001E-3</v>
      </c>
      <c r="G133" s="51">
        <v>8.9999999999999993E-3</v>
      </c>
      <c r="H133" s="52" t="s">
        <v>669</v>
      </c>
      <c r="I133" s="52" t="s">
        <v>670</v>
      </c>
      <c r="J133" s="51" t="s">
        <v>663</v>
      </c>
    </row>
    <row r="134" spans="1:10" ht="57.5" x14ac:dyDescent="0.25">
      <c r="A134" s="53"/>
      <c r="B134" s="52" t="s">
        <v>277</v>
      </c>
      <c r="C134" s="52" t="s">
        <v>278</v>
      </c>
      <c r="D134" s="52" t="s">
        <v>258</v>
      </c>
      <c r="E134" s="51">
        <v>4.1000000000000002E-2</v>
      </c>
      <c r="F134" s="51">
        <v>3.2000000000000001E-2</v>
      </c>
      <c r="G134" s="51">
        <v>8.9999999999999993E-3</v>
      </c>
      <c r="H134" s="52" t="s">
        <v>671</v>
      </c>
      <c r="I134" s="52" t="s">
        <v>672</v>
      </c>
      <c r="J134" s="51" t="s">
        <v>663</v>
      </c>
    </row>
    <row r="135" spans="1:10" ht="23" x14ac:dyDescent="0.25">
      <c r="A135" s="53"/>
      <c r="B135" s="52"/>
      <c r="C135" s="52" t="s">
        <v>732</v>
      </c>
      <c r="D135" s="52" t="s">
        <v>258</v>
      </c>
      <c r="E135" s="51"/>
      <c r="F135" s="51"/>
      <c r="G135" s="51"/>
      <c r="H135" s="52" t="s">
        <v>733</v>
      </c>
      <c r="I135" s="52"/>
      <c r="J135" s="51" t="s">
        <v>663</v>
      </c>
    </row>
    <row r="136" spans="1:10" ht="69" x14ac:dyDescent="0.25">
      <c r="A136" s="53"/>
      <c r="B136" s="52"/>
      <c r="C136" s="52" t="s">
        <v>281</v>
      </c>
      <c r="D136" s="52" t="s">
        <v>258</v>
      </c>
      <c r="E136" s="51">
        <v>0.03</v>
      </c>
      <c r="F136" s="51">
        <v>2.3E-2</v>
      </c>
      <c r="G136" s="51">
        <v>7.0000000000000001E-3</v>
      </c>
      <c r="H136" s="52" t="s">
        <v>673</v>
      </c>
      <c r="I136" s="52" t="s">
        <v>674</v>
      </c>
      <c r="J136" s="51" t="s">
        <v>663</v>
      </c>
    </row>
    <row r="137" spans="1:10" ht="69" x14ac:dyDescent="0.25">
      <c r="A137" s="53"/>
      <c r="B137" s="52"/>
      <c r="C137" s="52" t="s">
        <v>283</v>
      </c>
      <c r="D137" s="52" t="s">
        <v>258</v>
      </c>
      <c r="E137" s="51">
        <v>2.1000000000000001E-2</v>
      </c>
      <c r="F137" s="51">
        <v>1.6E-2</v>
      </c>
      <c r="G137" s="51">
        <v>5.0000000000000001E-3</v>
      </c>
      <c r="H137" s="52" t="s">
        <v>673</v>
      </c>
      <c r="I137" s="52" t="s">
        <v>675</v>
      </c>
      <c r="J137" s="51" t="s">
        <v>663</v>
      </c>
    </row>
    <row r="138" spans="1:10" ht="46" x14ac:dyDescent="0.25">
      <c r="A138" s="53"/>
      <c r="B138" s="52" t="s">
        <v>287</v>
      </c>
      <c r="C138" s="52" t="s">
        <v>676</v>
      </c>
      <c r="D138" s="52" t="s">
        <v>258</v>
      </c>
      <c r="E138" s="51">
        <v>2.7E-2</v>
      </c>
      <c r="F138" s="51">
        <v>2.1999999999999999E-2</v>
      </c>
      <c r="G138" s="51">
        <v>5.0000000000000001E-3</v>
      </c>
      <c r="H138" s="52" t="s">
        <v>677</v>
      </c>
      <c r="I138" s="52" t="s">
        <v>678</v>
      </c>
      <c r="J138" s="51" t="s">
        <v>663</v>
      </c>
    </row>
    <row r="139" spans="1:10" ht="46" x14ac:dyDescent="0.25">
      <c r="A139" s="53"/>
      <c r="B139" s="52"/>
      <c r="C139" s="52" t="s">
        <v>679</v>
      </c>
      <c r="D139" s="52" t="s">
        <v>258</v>
      </c>
      <c r="E139" s="51">
        <v>2.1000000000000001E-2</v>
      </c>
      <c r="F139" s="51">
        <v>1.7000000000000001E-2</v>
      </c>
      <c r="G139" s="51">
        <v>4.0000000000000001E-3</v>
      </c>
      <c r="H139" s="52" t="s">
        <v>677</v>
      </c>
      <c r="I139" s="52" t="s">
        <v>678</v>
      </c>
      <c r="J139" s="51" t="s">
        <v>663</v>
      </c>
    </row>
    <row r="140" spans="1:10" ht="46" x14ac:dyDescent="0.25">
      <c r="A140" s="53"/>
      <c r="B140" s="52"/>
      <c r="C140" s="52" t="s">
        <v>680</v>
      </c>
      <c r="D140" s="52" t="s">
        <v>258</v>
      </c>
      <c r="E140" s="51">
        <v>1.4999999999999999E-2</v>
      </c>
      <c r="F140" s="51">
        <v>1.2E-2</v>
      </c>
      <c r="G140" s="51">
        <v>3.0000000000000001E-3</v>
      </c>
      <c r="H140" s="52" t="s">
        <v>681</v>
      </c>
      <c r="I140" s="52" t="s">
        <v>682</v>
      </c>
      <c r="J140" s="51" t="s">
        <v>663</v>
      </c>
    </row>
    <row r="141" spans="1:10" ht="57.5" x14ac:dyDescent="0.25">
      <c r="A141" s="53" t="s">
        <v>299</v>
      </c>
      <c r="B141" s="52" t="s">
        <v>256</v>
      </c>
      <c r="C141" s="52"/>
      <c r="D141" s="52" t="s">
        <v>258</v>
      </c>
      <c r="E141" s="51"/>
      <c r="F141" s="51"/>
      <c r="G141" s="51"/>
      <c r="H141" s="52" t="s">
        <v>734</v>
      </c>
      <c r="I141" s="52"/>
      <c r="J141" s="51" t="s">
        <v>663</v>
      </c>
    </row>
    <row r="142" spans="1:10" ht="23" x14ac:dyDescent="0.25">
      <c r="A142" s="53"/>
      <c r="B142" s="52" t="s">
        <v>261</v>
      </c>
      <c r="C142" s="52" t="s">
        <v>735</v>
      </c>
      <c r="D142" s="52" t="s">
        <v>258</v>
      </c>
      <c r="E142" s="51"/>
      <c r="F142" s="51"/>
      <c r="G142" s="51"/>
      <c r="H142" s="52" t="s">
        <v>733</v>
      </c>
      <c r="I142" s="52"/>
      <c r="J142" s="51" t="s">
        <v>663</v>
      </c>
    </row>
    <row r="143" spans="1:10" ht="23" x14ac:dyDescent="0.25">
      <c r="A143" s="53"/>
      <c r="B143" s="52"/>
      <c r="C143" s="52" t="s">
        <v>736</v>
      </c>
      <c r="D143" s="52" t="s">
        <v>258</v>
      </c>
      <c r="E143" s="51"/>
      <c r="F143" s="51"/>
      <c r="G143" s="51"/>
      <c r="H143" s="52" t="s">
        <v>733</v>
      </c>
      <c r="I143" s="52"/>
      <c r="J143" s="51" t="s">
        <v>663</v>
      </c>
    </row>
    <row r="144" spans="1:10" ht="23" x14ac:dyDescent="0.25">
      <c r="A144" s="53"/>
      <c r="B144" s="52"/>
      <c r="C144" s="52" t="s">
        <v>300</v>
      </c>
      <c r="D144" s="52" t="s">
        <v>258</v>
      </c>
      <c r="E144" s="51">
        <v>0.2</v>
      </c>
      <c r="F144" s="51">
        <v>0.155</v>
      </c>
      <c r="G144" s="51">
        <v>4.4999999999999998E-2</v>
      </c>
      <c r="H144" s="52" t="s">
        <v>683</v>
      </c>
      <c r="I144" s="52" t="s">
        <v>302</v>
      </c>
      <c r="J144" s="51" t="s">
        <v>663</v>
      </c>
    </row>
    <row r="145" spans="1:10" ht="46" x14ac:dyDescent="0.25">
      <c r="A145" s="53"/>
      <c r="B145" s="52"/>
      <c r="C145" s="52" t="s">
        <v>303</v>
      </c>
      <c r="D145" s="52" t="s">
        <v>258</v>
      </c>
      <c r="E145" s="51">
        <v>0.11700000000000001</v>
      </c>
      <c r="F145" s="51">
        <v>9.0999999999999998E-2</v>
      </c>
      <c r="G145" s="51">
        <v>2.5999999999999999E-2</v>
      </c>
      <c r="H145" s="52" t="s">
        <v>683</v>
      </c>
      <c r="I145" s="52" t="s">
        <v>304</v>
      </c>
      <c r="J145" s="51" t="s">
        <v>663</v>
      </c>
    </row>
    <row r="146" spans="1:10" ht="46" x14ac:dyDescent="0.25">
      <c r="A146" s="53"/>
      <c r="B146" s="52"/>
      <c r="C146" s="52" t="s">
        <v>305</v>
      </c>
      <c r="D146" s="52" t="s">
        <v>258</v>
      </c>
      <c r="E146" s="51">
        <v>0.10199999999999999</v>
      </c>
      <c r="F146" s="51">
        <v>0.08</v>
      </c>
      <c r="G146" s="51">
        <v>2.1999999999999999E-2</v>
      </c>
      <c r="H146" s="52" t="s">
        <v>683</v>
      </c>
      <c r="I146" s="52" t="s">
        <v>304</v>
      </c>
      <c r="J146" s="51" t="s">
        <v>663</v>
      </c>
    </row>
    <row r="147" spans="1:10" ht="23" x14ac:dyDescent="0.25">
      <c r="A147" s="53"/>
      <c r="B147" s="52"/>
      <c r="C147" s="52" t="s">
        <v>271</v>
      </c>
      <c r="D147" s="52" t="s">
        <v>258</v>
      </c>
      <c r="E147" s="51">
        <v>9.2999999999999999E-2</v>
      </c>
      <c r="F147" s="51">
        <v>7.2999999999999995E-2</v>
      </c>
      <c r="G147" s="51">
        <v>0.02</v>
      </c>
      <c r="H147" s="52" t="s">
        <v>683</v>
      </c>
      <c r="I147" s="52" t="s">
        <v>684</v>
      </c>
      <c r="J147" s="51" t="s">
        <v>663</v>
      </c>
    </row>
    <row r="148" spans="1:10" ht="23" x14ac:dyDescent="0.25">
      <c r="A148" s="53"/>
      <c r="B148" s="52" t="s">
        <v>222</v>
      </c>
      <c r="C148" s="52" t="s">
        <v>30</v>
      </c>
      <c r="D148" s="52" t="s">
        <v>258</v>
      </c>
      <c r="E148" s="51">
        <v>0.03</v>
      </c>
      <c r="F148" s="51">
        <v>2.3E-2</v>
      </c>
      <c r="G148" s="51">
        <v>7.0000000000000001E-3</v>
      </c>
      <c r="H148" s="52" t="s">
        <v>685</v>
      </c>
      <c r="I148" s="52" t="s">
        <v>686</v>
      </c>
      <c r="J148" s="51" t="s">
        <v>663</v>
      </c>
    </row>
    <row r="149" spans="1:10" ht="23" x14ac:dyDescent="0.25">
      <c r="A149" s="53"/>
      <c r="B149" s="52"/>
      <c r="C149" s="52" t="s">
        <v>226</v>
      </c>
      <c r="D149" s="52" t="s">
        <v>258</v>
      </c>
      <c r="E149" s="51">
        <v>1.6E-2</v>
      </c>
      <c r="F149" s="51">
        <v>0</v>
      </c>
      <c r="G149" s="51">
        <v>1.6E-2</v>
      </c>
      <c r="H149" s="52" t="s">
        <v>685</v>
      </c>
      <c r="I149" s="52" t="s">
        <v>686</v>
      </c>
      <c r="J149" s="51" t="s">
        <v>663</v>
      </c>
    </row>
    <row r="150" spans="1:10" ht="34.5" x14ac:dyDescent="0.25">
      <c r="A150" s="53"/>
      <c r="B150" s="52"/>
      <c r="C150" s="52" t="s">
        <v>182</v>
      </c>
      <c r="D150" s="52" t="s">
        <v>258</v>
      </c>
      <c r="E150" s="51">
        <v>1.9E-2</v>
      </c>
      <c r="F150" s="51">
        <v>5.0000000000000001E-3</v>
      </c>
      <c r="G150" s="51">
        <v>1.4E-2</v>
      </c>
      <c r="H150" s="52" t="s">
        <v>669</v>
      </c>
      <c r="I150" s="52" t="s">
        <v>687</v>
      </c>
      <c r="J150" s="51" t="s">
        <v>663</v>
      </c>
    </row>
    <row r="151" spans="1:10" ht="34.5" x14ac:dyDescent="0.25">
      <c r="A151" s="53"/>
      <c r="B151" s="52" t="s">
        <v>277</v>
      </c>
      <c r="C151" s="52" t="s">
        <v>311</v>
      </c>
      <c r="D151" s="52" t="s">
        <v>258</v>
      </c>
      <c r="E151" s="51">
        <v>4.4999999999999998E-2</v>
      </c>
      <c r="F151" s="51">
        <v>3.5000000000000003E-2</v>
      </c>
      <c r="G151" s="51">
        <v>0.01</v>
      </c>
      <c r="H151" s="52" t="s">
        <v>688</v>
      </c>
      <c r="I151" s="52" t="s">
        <v>689</v>
      </c>
      <c r="J151" s="51" t="s">
        <v>663</v>
      </c>
    </row>
    <row r="152" spans="1:10" ht="46" x14ac:dyDescent="0.25">
      <c r="A152" s="53"/>
      <c r="B152" s="52"/>
      <c r="C152" s="52" t="s">
        <v>315</v>
      </c>
      <c r="D152" s="52" t="s">
        <v>690</v>
      </c>
      <c r="E152" s="51">
        <v>4.3999999999999997E-2</v>
      </c>
      <c r="F152" s="51">
        <v>3.4000000000000002E-2</v>
      </c>
      <c r="G152" s="51">
        <v>0.01</v>
      </c>
      <c r="H152" s="52" t="s">
        <v>688</v>
      </c>
      <c r="I152" s="52" t="s">
        <v>691</v>
      </c>
      <c r="J152" s="51" t="s">
        <v>663</v>
      </c>
    </row>
    <row r="153" spans="1:10" ht="34.5" x14ac:dyDescent="0.25">
      <c r="A153" s="53"/>
      <c r="B153" s="52"/>
      <c r="C153" s="52" t="s">
        <v>317</v>
      </c>
      <c r="D153" s="52" t="s">
        <v>258</v>
      </c>
      <c r="E153" s="51">
        <v>2.4E-2</v>
      </c>
      <c r="F153" s="51">
        <v>1.7999999999999999E-2</v>
      </c>
      <c r="G153" s="51">
        <v>6.0000000000000001E-3</v>
      </c>
      <c r="H153" s="52" t="s">
        <v>688</v>
      </c>
      <c r="I153" s="52" t="s">
        <v>691</v>
      </c>
      <c r="J153" s="51" t="s">
        <v>663</v>
      </c>
    </row>
    <row r="154" spans="1:10" ht="34.5" x14ac:dyDescent="0.25">
      <c r="A154" s="53"/>
      <c r="B154" s="52"/>
      <c r="C154" s="52" t="s">
        <v>318</v>
      </c>
      <c r="D154" s="52" t="s">
        <v>258</v>
      </c>
      <c r="E154" s="51">
        <v>1.7000000000000001E-2</v>
      </c>
      <c r="F154" s="51">
        <v>1.2999999999999999E-2</v>
      </c>
      <c r="G154" s="51">
        <v>4.0000000000000001E-3</v>
      </c>
      <c r="H154" s="52" t="s">
        <v>688</v>
      </c>
      <c r="I154" s="52" t="s">
        <v>691</v>
      </c>
      <c r="J154" s="51" t="s">
        <v>663</v>
      </c>
    </row>
    <row r="155" spans="1:10" ht="34.5" x14ac:dyDescent="0.25">
      <c r="A155" s="53"/>
      <c r="B155" s="52"/>
      <c r="C155" s="52" t="s">
        <v>182</v>
      </c>
      <c r="D155" s="52" t="s">
        <v>258</v>
      </c>
      <c r="E155" s="51">
        <v>1.9E-2</v>
      </c>
      <c r="F155" s="51">
        <v>5.0000000000000001E-3</v>
      </c>
      <c r="G155" s="51">
        <v>1.4E-2</v>
      </c>
      <c r="H155" s="52" t="s">
        <v>669</v>
      </c>
      <c r="I155" s="52" t="s">
        <v>687</v>
      </c>
      <c r="J155" s="51" t="s">
        <v>663</v>
      </c>
    </row>
    <row r="156" spans="1:10" ht="23" x14ac:dyDescent="0.25">
      <c r="A156" s="53"/>
      <c r="B156" s="52" t="s">
        <v>287</v>
      </c>
      <c r="C156" s="52" t="s">
        <v>737</v>
      </c>
      <c r="D156" s="52" t="s">
        <v>258</v>
      </c>
      <c r="E156" s="51"/>
      <c r="F156" s="51"/>
      <c r="G156" s="51"/>
      <c r="H156" s="52" t="s">
        <v>733</v>
      </c>
      <c r="I156" s="52"/>
      <c r="J156" s="51" t="s">
        <v>663</v>
      </c>
    </row>
    <row r="157" spans="1:10" ht="34.5" x14ac:dyDescent="0.25">
      <c r="A157" s="53"/>
      <c r="B157" s="52"/>
      <c r="C157" s="52" t="s">
        <v>692</v>
      </c>
      <c r="D157" s="52" t="s">
        <v>258</v>
      </c>
      <c r="E157" s="51">
        <v>3.5000000000000003E-2</v>
      </c>
      <c r="F157" s="51">
        <v>2.7E-2</v>
      </c>
      <c r="G157" s="51">
        <v>8.0000000000000002E-3</v>
      </c>
      <c r="H157" s="52" t="s">
        <v>693</v>
      </c>
      <c r="I157" s="52" t="s">
        <v>694</v>
      </c>
      <c r="J157" s="51" t="s">
        <v>663</v>
      </c>
    </row>
    <row r="158" spans="1:10" ht="57.5" x14ac:dyDescent="0.25">
      <c r="A158" s="53"/>
      <c r="B158" s="52"/>
      <c r="C158" s="52" t="s">
        <v>695</v>
      </c>
      <c r="D158" s="52" t="s">
        <v>258</v>
      </c>
      <c r="E158" s="51">
        <v>2.1000000000000001E-2</v>
      </c>
      <c r="F158" s="51">
        <v>1.6E-2</v>
      </c>
      <c r="G158" s="51">
        <v>5.0000000000000001E-3</v>
      </c>
      <c r="H158" s="52" t="s">
        <v>693</v>
      </c>
      <c r="I158" s="52" t="s">
        <v>696</v>
      </c>
      <c r="J158" s="51" t="s">
        <v>663</v>
      </c>
    </row>
    <row r="159" spans="1:10" ht="57.5" x14ac:dyDescent="0.25">
      <c r="A159" s="53"/>
      <c r="B159" s="52"/>
      <c r="C159" s="52" t="s">
        <v>697</v>
      </c>
      <c r="D159" s="52" t="s">
        <v>258</v>
      </c>
      <c r="E159" s="51">
        <v>1.4999999999999999E-2</v>
      </c>
      <c r="F159" s="51">
        <v>1.2E-2</v>
      </c>
      <c r="G159" s="51">
        <v>3.0000000000000001E-3</v>
      </c>
      <c r="H159" s="52" t="s">
        <v>693</v>
      </c>
      <c r="I159" s="52" t="s">
        <v>694</v>
      </c>
      <c r="J159" s="51" t="s">
        <v>663</v>
      </c>
    </row>
    <row r="160" spans="1:10" ht="22.5" customHeight="1" x14ac:dyDescent="0.25">
      <c r="A160" s="185" t="s">
        <v>698</v>
      </c>
      <c r="B160" s="186"/>
      <c r="C160" s="186"/>
      <c r="D160" s="186"/>
      <c r="E160" s="186"/>
      <c r="F160" s="186"/>
      <c r="G160" s="186"/>
      <c r="H160" s="186"/>
      <c r="I160" s="186"/>
      <c r="J160" s="187"/>
    </row>
    <row r="161" spans="1:10" ht="80.5" x14ac:dyDescent="0.25">
      <c r="A161" s="53"/>
      <c r="B161" s="51" t="s">
        <v>333</v>
      </c>
      <c r="C161" s="51"/>
      <c r="D161" s="51" t="s">
        <v>40</v>
      </c>
      <c r="E161" s="51">
        <v>1810</v>
      </c>
      <c r="F161" s="51"/>
      <c r="G161" s="51"/>
      <c r="H161" s="52" t="s">
        <v>327</v>
      </c>
      <c r="I161" s="52" t="s">
        <v>699</v>
      </c>
      <c r="J161" s="51" t="s">
        <v>67</v>
      </c>
    </row>
    <row r="162" spans="1:10" ht="80.5" x14ac:dyDescent="0.25">
      <c r="A162" s="53"/>
      <c r="B162" s="51" t="s">
        <v>337</v>
      </c>
      <c r="C162" s="51"/>
      <c r="D162" s="51" t="s">
        <v>40</v>
      </c>
      <c r="E162" s="51">
        <v>1430</v>
      </c>
      <c r="F162" s="51"/>
      <c r="G162" s="51"/>
      <c r="H162" s="52" t="s">
        <v>327</v>
      </c>
      <c r="I162" s="52" t="s">
        <v>699</v>
      </c>
      <c r="J162" s="51" t="s">
        <v>67</v>
      </c>
    </row>
    <row r="163" spans="1:10" ht="80.5" x14ac:dyDescent="0.25">
      <c r="A163" s="53"/>
      <c r="B163" s="51" t="s">
        <v>336</v>
      </c>
      <c r="C163" s="51"/>
      <c r="D163" s="51" t="s">
        <v>40</v>
      </c>
      <c r="E163" s="51">
        <v>3500</v>
      </c>
      <c r="F163" s="51"/>
      <c r="G163" s="51"/>
      <c r="H163" s="52" t="s">
        <v>327</v>
      </c>
      <c r="I163" s="52" t="s">
        <v>699</v>
      </c>
      <c r="J163" s="51" t="s">
        <v>67</v>
      </c>
    </row>
    <row r="164" spans="1:10" ht="80.5" x14ac:dyDescent="0.25">
      <c r="A164" s="53"/>
      <c r="B164" s="51" t="s">
        <v>338</v>
      </c>
      <c r="C164" s="51"/>
      <c r="D164" s="51" t="s">
        <v>40</v>
      </c>
      <c r="E164" s="51">
        <v>4470</v>
      </c>
      <c r="F164" s="51"/>
      <c r="G164" s="51"/>
      <c r="H164" s="52" t="s">
        <v>327</v>
      </c>
      <c r="I164" s="52" t="s">
        <v>699</v>
      </c>
      <c r="J164" s="51" t="s">
        <v>67</v>
      </c>
    </row>
    <row r="165" spans="1:10" ht="80.5" x14ac:dyDescent="0.25">
      <c r="A165" s="53"/>
      <c r="B165" s="51" t="s">
        <v>335</v>
      </c>
      <c r="C165" s="51"/>
      <c r="D165" s="51" t="s">
        <v>40</v>
      </c>
      <c r="E165" s="51">
        <v>675</v>
      </c>
      <c r="F165" s="51"/>
      <c r="G165" s="51"/>
      <c r="H165" s="52" t="s">
        <v>327</v>
      </c>
      <c r="I165" s="52" t="s">
        <v>699</v>
      </c>
      <c r="J165" s="51" t="s">
        <v>67</v>
      </c>
    </row>
    <row r="166" spans="1:10" ht="80.5" x14ac:dyDescent="0.25">
      <c r="A166" s="53"/>
      <c r="B166" s="51" t="s">
        <v>342</v>
      </c>
      <c r="C166" s="52" t="s">
        <v>343</v>
      </c>
      <c r="D166" s="51" t="s">
        <v>40</v>
      </c>
      <c r="E166" s="51">
        <v>3922</v>
      </c>
      <c r="F166" s="51"/>
      <c r="G166" s="51"/>
      <c r="H166" s="52" t="s">
        <v>327</v>
      </c>
      <c r="I166" s="52" t="s">
        <v>699</v>
      </c>
      <c r="J166" s="51" t="s">
        <v>67</v>
      </c>
    </row>
    <row r="167" spans="1:10" ht="80.5" x14ac:dyDescent="0.25">
      <c r="A167" s="53"/>
      <c r="B167" s="51" t="s">
        <v>369</v>
      </c>
      <c r="C167" s="52" t="s">
        <v>370</v>
      </c>
      <c r="D167" s="51" t="s">
        <v>40</v>
      </c>
      <c r="E167" s="51">
        <v>3985</v>
      </c>
      <c r="F167" s="51"/>
      <c r="G167" s="51"/>
      <c r="H167" s="52" t="s">
        <v>327</v>
      </c>
      <c r="I167" s="52" t="s">
        <v>699</v>
      </c>
      <c r="J167" s="51" t="s">
        <v>67</v>
      </c>
    </row>
    <row r="168" spans="1:10" ht="80.5" x14ac:dyDescent="0.25">
      <c r="A168" s="53"/>
      <c r="B168" s="51" t="s">
        <v>347</v>
      </c>
      <c r="C168" s="52" t="s">
        <v>348</v>
      </c>
      <c r="D168" s="51" t="s">
        <v>40</v>
      </c>
      <c r="E168" s="51">
        <v>1774</v>
      </c>
      <c r="F168" s="51"/>
      <c r="G168" s="51"/>
      <c r="H168" s="52" t="s">
        <v>327</v>
      </c>
      <c r="I168" s="52" t="s">
        <v>699</v>
      </c>
      <c r="J168" s="51" t="s">
        <v>67</v>
      </c>
    </row>
    <row r="169" spans="1:10" ht="80.5" x14ac:dyDescent="0.25">
      <c r="A169" s="53"/>
      <c r="B169" s="51" t="s">
        <v>351</v>
      </c>
      <c r="C169" s="52" t="s">
        <v>352</v>
      </c>
      <c r="D169" s="51" t="s">
        <v>40</v>
      </c>
      <c r="E169" s="51">
        <v>2088</v>
      </c>
      <c r="F169" s="51"/>
      <c r="G169" s="51"/>
      <c r="H169" s="52" t="s">
        <v>327</v>
      </c>
      <c r="I169" s="52" t="s">
        <v>699</v>
      </c>
      <c r="J169" s="51" t="s">
        <v>67</v>
      </c>
    </row>
    <row r="170" spans="1:10" ht="80.5" x14ac:dyDescent="0.25">
      <c r="A170" s="53"/>
      <c r="B170" s="51" t="s">
        <v>353</v>
      </c>
      <c r="C170" s="52" t="s">
        <v>354</v>
      </c>
      <c r="D170" s="51" t="s">
        <v>40</v>
      </c>
      <c r="E170" s="51">
        <v>2346</v>
      </c>
      <c r="F170" s="51"/>
      <c r="G170" s="51"/>
      <c r="H170" s="52" t="s">
        <v>327</v>
      </c>
      <c r="I170" s="52" t="s">
        <v>699</v>
      </c>
      <c r="J170" s="51" t="s">
        <v>517</v>
      </c>
    </row>
    <row r="171" spans="1:10" ht="80.5" x14ac:dyDescent="0.25">
      <c r="A171" s="53"/>
      <c r="B171" s="51" t="s">
        <v>355</v>
      </c>
      <c r="C171" s="52" t="s">
        <v>356</v>
      </c>
      <c r="D171" s="51" t="s">
        <v>40</v>
      </c>
      <c r="E171" s="51">
        <v>2729</v>
      </c>
      <c r="F171" s="51"/>
      <c r="G171" s="51"/>
      <c r="H171" s="52" t="s">
        <v>327</v>
      </c>
      <c r="I171" s="52" t="s">
        <v>699</v>
      </c>
      <c r="J171" s="51" t="s">
        <v>67</v>
      </c>
    </row>
    <row r="172" spans="1:10" ht="80.5" x14ac:dyDescent="0.25">
      <c r="A172" s="53"/>
      <c r="B172" s="51" t="s">
        <v>330</v>
      </c>
      <c r="C172" s="52"/>
      <c r="D172" s="51" t="s">
        <v>40</v>
      </c>
      <c r="E172" s="51">
        <v>4</v>
      </c>
      <c r="F172" s="51"/>
      <c r="G172" s="51"/>
      <c r="H172" s="52" t="s">
        <v>327</v>
      </c>
      <c r="I172" s="52" t="s">
        <v>699</v>
      </c>
      <c r="J172" s="51" t="s">
        <v>117</v>
      </c>
    </row>
    <row r="173" spans="1:10" ht="80.5" x14ac:dyDescent="0.25">
      <c r="A173" s="53"/>
      <c r="B173" s="51" t="s">
        <v>332</v>
      </c>
      <c r="C173" s="52"/>
      <c r="D173" s="51" t="s">
        <v>40</v>
      </c>
      <c r="E173" s="51">
        <v>1</v>
      </c>
      <c r="F173" s="51"/>
      <c r="G173" s="51"/>
      <c r="H173" s="52" t="s">
        <v>327</v>
      </c>
      <c r="I173" s="52" t="s">
        <v>699</v>
      </c>
      <c r="J173" s="51" t="s">
        <v>117</v>
      </c>
    </row>
    <row r="174" spans="1:10" ht="80.5" x14ac:dyDescent="0.25">
      <c r="A174" s="53"/>
      <c r="B174" s="51" t="s">
        <v>528</v>
      </c>
      <c r="C174" s="52"/>
      <c r="D174" s="51" t="s">
        <v>40</v>
      </c>
      <c r="E174" s="51">
        <v>1</v>
      </c>
      <c r="F174" s="51"/>
      <c r="G174" s="51"/>
      <c r="H174" s="52" t="s">
        <v>327</v>
      </c>
      <c r="I174" s="52" t="s">
        <v>699</v>
      </c>
      <c r="J174" s="51" t="s">
        <v>117</v>
      </c>
    </row>
    <row r="175" spans="1:10" ht="126.5" x14ac:dyDescent="0.25">
      <c r="A175" s="53"/>
      <c r="B175" s="51" t="s">
        <v>359</v>
      </c>
      <c r="C175" s="52" t="s">
        <v>360</v>
      </c>
      <c r="D175" s="51" t="s">
        <v>40</v>
      </c>
      <c r="E175" s="51">
        <v>1387</v>
      </c>
      <c r="F175" s="51"/>
      <c r="G175" s="51"/>
      <c r="H175" s="52" t="s">
        <v>327</v>
      </c>
      <c r="I175" s="52" t="s">
        <v>699</v>
      </c>
      <c r="J175" s="51" t="s">
        <v>117</v>
      </c>
    </row>
    <row r="176" spans="1:10" ht="115" x14ac:dyDescent="0.25">
      <c r="A176" s="53"/>
      <c r="B176" s="51" t="s">
        <v>361</v>
      </c>
      <c r="C176" s="52" t="s">
        <v>362</v>
      </c>
      <c r="D176" s="51" t="s">
        <v>40</v>
      </c>
      <c r="E176" s="51">
        <v>1397</v>
      </c>
      <c r="F176" s="51"/>
      <c r="G176" s="51"/>
      <c r="H176" s="52" t="s">
        <v>327</v>
      </c>
      <c r="I176" s="52" t="s">
        <v>699</v>
      </c>
      <c r="J176" s="51" t="s">
        <v>117</v>
      </c>
    </row>
    <row r="177" spans="1:10" ht="80.5" x14ac:dyDescent="0.25">
      <c r="A177" s="53"/>
      <c r="B177" s="51" t="s">
        <v>363</v>
      </c>
      <c r="C177" s="52" t="s">
        <v>364</v>
      </c>
      <c r="D177" s="51" t="s">
        <v>40</v>
      </c>
      <c r="E177" s="51">
        <v>601</v>
      </c>
      <c r="F177" s="51"/>
      <c r="G177" s="51"/>
      <c r="H177" s="52" t="s">
        <v>327</v>
      </c>
      <c r="I177" s="52" t="s">
        <v>699</v>
      </c>
      <c r="J177" s="51" t="s">
        <v>117</v>
      </c>
    </row>
    <row r="178" spans="1:10" ht="80.5" x14ac:dyDescent="0.25">
      <c r="A178" s="53"/>
      <c r="B178" s="51" t="s">
        <v>367</v>
      </c>
      <c r="C178" s="52" t="s">
        <v>368</v>
      </c>
      <c r="D178" s="51" t="s">
        <v>40</v>
      </c>
      <c r="E178" s="51">
        <v>698</v>
      </c>
      <c r="F178" s="51"/>
      <c r="G178" s="51"/>
      <c r="H178" s="52" t="s">
        <v>327</v>
      </c>
      <c r="I178" s="52" t="s">
        <v>699</v>
      </c>
      <c r="J178" s="51" t="s">
        <v>117</v>
      </c>
    </row>
    <row r="179" spans="1:10" ht="80.5" x14ac:dyDescent="0.25">
      <c r="A179" s="53"/>
      <c r="B179" s="51" t="s">
        <v>371</v>
      </c>
      <c r="C179" s="52" t="s">
        <v>372</v>
      </c>
      <c r="D179" s="51" t="s">
        <v>40</v>
      </c>
      <c r="E179" s="51">
        <v>631</v>
      </c>
      <c r="F179" s="51"/>
      <c r="G179" s="51"/>
      <c r="H179" s="52" t="s">
        <v>327</v>
      </c>
      <c r="I179" s="52" t="s">
        <v>699</v>
      </c>
      <c r="J179" s="51" t="s">
        <v>117</v>
      </c>
    </row>
    <row r="180" spans="1:10" x14ac:dyDescent="0.25">
      <c r="A180" s="78"/>
      <c r="B180"/>
      <c r="C180"/>
      <c r="D180"/>
      <c r="E180"/>
      <c r="F180"/>
      <c r="G180"/>
      <c r="H180" s="1"/>
      <c r="I180" s="1"/>
      <c r="J180"/>
    </row>
    <row r="181" spans="1:10" customFormat="1" x14ac:dyDescent="0.25">
      <c r="A181" t="s">
        <v>391</v>
      </c>
      <c r="B181" s="1"/>
      <c r="C181" s="1"/>
      <c r="D181" s="1"/>
      <c r="H181" s="1"/>
      <c r="I181" s="1"/>
    </row>
    <row r="182" spans="1:10" s="29" customFormat="1" ht="396.75" customHeight="1" x14ac:dyDescent="0.25">
      <c r="A182" s="211" t="s">
        <v>738</v>
      </c>
      <c r="B182" s="212"/>
      <c r="C182" s="212"/>
      <c r="D182" s="212"/>
      <c r="E182" s="212"/>
      <c r="F182" s="212"/>
      <c r="G182" s="212"/>
      <c r="H182" s="212"/>
      <c r="I182" s="212"/>
      <c r="J182" s="213"/>
    </row>
    <row r="183" spans="1:10" customFormat="1" ht="82.5" customHeight="1" x14ac:dyDescent="0.25">
      <c r="A183" s="214" t="s">
        <v>739</v>
      </c>
      <c r="B183" s="215"/>
      <c r="C183" s="215"/>
      <c r="D183" s="215"/>
      <c r="E183" s="215"/>
      <c r="F183" s="215"/>
      <c r="G183" s="215"/>
      <c r="H183" s="215"/>
      <c r="I183" s="215"/>
      <c r="J183" s="216"/>
    </row>
  </sheetData>
  <mergeCells count="24">
    <mergeCell ref="A160:J160"/>
    <mergeCell ref="B10:C10"/>
    <mergeCell ref="B14:C14"/>
    <mergeCell ref="B15:C15"/>
    <mergeCell ref="B16:C16"/>
    <mergeCell ref="A124:J124"/>
    <mergeCell ref="A31:J31"/>
    <mergeCell ref="A66:J66"/>
    <mergeCell ref="A3:J3"/>
    <mergeCell ref="A4:J4"/>
    <mergeCell ref="A182:J182"/>
    <mergeCell ref="A183:J183"/>
    <mergeCell ref="B13:C13"/>
    <mergeCell ref="B18:C18"/>
    <mergeCell ref="B19:C19"/>
    <mergeCell ref="B43:C43"/>
    <mergeCell ref="B63:C63"/>
    <mergeCell ref="B64:C64"/>
    <mergeCell ref="B76:C76"/>
    <mergeCell ref="B79:C79"/>
    <mergeCell ref="B80:C80"/>
    <mergeCell ref="A5:J5"/>
    <mergeCell ref="A81:J81"/>
    <mergeCell ref="A74:J74"/>
  </mergeCells>
  <pageMargins left="0.70866141732283472" right="0.70866141732283472" top="0.74803149606299213" bottom="0.74803149606299213" header="0.31496062992125984" footer="0.31496062992125984"/>
  <pageSetup paperSize="9" scale="51" fitToHeight="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194"/>
  <sheetViews>
    <sheetView zoomScale="90" zoomScaleNormal="90" workbookViewId="0">
      <pane ySplit="2" topLeftCell="A3" activePane="bottomLeft" state="frozen"/>
      <selection pane="bottomLeft" activeCell="A4" sqref="A4:J4"/>
    </sheetView>
  </sheetViews>
  <sheetFormatPr defaultRowHeight="11.5" x14ac:dyDescent="0.25"/>
  <cols>
    <col min="1" max="1" width="21.6328125" customWidth="1"/>
    <col min="2" max="4" width="9" style="1"/>
    <col min="8" max="8" width="9" style="1"/>
    <col min="9" max="9" width="66.08984375" style="1" customWidth="1"/>
    <col min="10" max="10" width="9.453125" customWidth="1"/>
  </cols>
  <sheetData>
    <row r="1" spans="1:10" ht="15.75" customHeight="1" x14ac:dyDescent="0.25">
      <c r="A1" s="4"/>
      <c r="B1" s="5"/>
      <c r="C1" s="5"/>
      <c r="D1" s="5"/>
      <c r="E1" s="4"/>
      <c r="F1" s="4"/>
      <c r="G1" s="4"/>
      <c r="H1" s="5"/>
      <c r="I1" s="5"/>
      <c r="J1" s="4"/>
    </row>
    <row r="2" spans="1:10" ht="46" x14ac:dyDescent="0.25">
      <c r="A2" s="3" t="s">
        <v>0</v>
      </c>
      <c r="B2" s="3"/>
      <c r="C2" s="3"/>
      <c r="D2" s="3" t="s">
        <v>1</v>
      </c>
      <c r="E2" s="3" t="s">
        <v>2</v>
      </c>
      <c r="F2" s="3" t="s">
        <v>3</v>
      </c>
      <c r="G2" s="3" t="s">
        <v>4</v>
      </c>
      <c r="H2" s="3" t="s">
        <v>5</v>
      </c>
      <c r="I2" s="3" t="s">
        <v>6</v>
      </c>
      <c r="J2" s="3" t="s">
        <v>7</v>
      </c>
    </row>
    <row r="3" spans="1:10" x14ac:dyDescent="0.25">
      <c r="A3" s="201"/>
      <c r="B3" s="202"/>
      <c r="C3" s="202"/>
      <c r="D3" s="202"/>
      <c r="E3" s="202"/>
      <c r="F3" s="202"/>
      <c r="G3" s="202"/>
      <c r="H3" s="202"/>
      <c r="I3" s="202"/>
      <c r="J3" s="203"/>
    </row>
    <row r="4" spans="1:10" s="70" customFormat="1" ht="150" customHeight="1" x14ac:dyDescent="0.25">
      <c r="A4" s="182" t="s">
        <v>740</v>
      </c>
      <c r="B4" s="183"/>
      <c r="C4" s="183"/>
      <c r="D4" s="183"/>
      <c r="E4" s="183"/>
      <c r="F4" s="183"/>
      <c r="G4" s="183"/>
      <c r="H4" s="183"/>
      <c r="I4" s="183"/>
      <c r="J4" s="184"/>
    </row>
    <row r="5" spans="1:10" ht="34.5" x14ac:dyDescent="0.25">
      <c r="A5" s="53" t="s">
        <v>9</v>
      </c>
      <c r="B5" s="51" t="s">
        <v>577</v>
      </c>
      <c r="C5" s="51"/>
      <c r="D5" s="52" t="s">
        <v>12</v>
      </c>
      <c r="E5" s="51">
        <v>2.74</v>
      </c>
      <c r="F5" s="51">
        <v>2.2690000000000001</v>
      </c>
      <c r="G5" s="51">
        <v>0.47099999999999997</v>
      </c>
      <c r="H5" s="52" t="s">
        <v>101</v>
      </c>
      <c r="I5" s="52" t="s">
        <v>578</v>
      </c>
      <c r="J5" s="51"/>
    </row>
    <row r="6" spans="1:10" ht="46" x14ac:dyDescent="0.25">
      <c r="A6" s="51"/>
      <c r="B6" s="51" t="s">
        <v>579</v>
      </c>
      <c r="C6" s="51"/>
      <c r="D6" s="52" t="s">
        <v>12</v>
      </c>
      <c r="E6" s="51">
        <v>2.8</v>
      </c>
      <c r="F6" s="51">
        <v>2.2999999999999998</v>
      </c>
      <c r="G6" s="51">
        <v>0.5</v>
      </c>
      <c r="H6" s="52" t="s">
        <v>580</v>
      </c>
      <c r="I6" s="52" t="s">
        <v>581</v>
      </c>
      <c r="J6" s="51"/>
    </row>
    <row r="7" spans="1:10" ht="23" x14ac:dyDescent="0.25">
      <c r="A7" s="51"/>
      <c r="B7" s="51" t="s">
        <v>582</v>
      </c>
      <c r="C7" s="51"/>
      <c r="D7" s="52" t="s">
        <v>12</v>
      </c>
      <c r="E7" s="51">
        <v>2.88</v>
      </c>
      <c r="F7" s="51">
        <v>2.42</v>
      </c>
      <c r="G7" s="51">
        <v>0.46</v>
      </c>
      <c r="H7" s="52" t="s">
        <v>580</v>
      </c>
      <c r="I7" s="52" t="s">
        <v>741</v>
      </c>
      <c r="J7" s="51"/>
    </row>
    <row r="8" spans="1:10" ht="69" x14ac:dyDescent="0.25">
      <c r="A8" s="51"/>
      <c r="B8" s="51" t="s">
        <v>184</v>
      </c>
      <c r="C8" s="51"/>
      <c r="D8" s="52" t="s">
        <v>12</v>
      </c>
      <c r="E8" s="51">
        <v>1.083</v>
      </c>
      <c r="F8" s="51">
        <v>0.373</v>
      </c>
      <c r="G8" s="51">
        <v>0.71</v>
      </c>
      <c r="H8" s="52" t="s">
        <v>101</v>
      </c>
      <c r="I8" s="52" t="s">
        <v>742</v>
      </c>
      <c r="J8" s="51"/>
    </row>
    <row r="9" spans="1:10" ht="69" x14ac:dyDescent="0.25">
      <c r="A9" s="51"/>
      <c r="B9" s="51" t="s">
        <v>23</v>
      </c>
      <c r="C9" s="51"/>
      <c r="D9" s="52" t="s">
        <v>12</v>
      </c>
      <c r="E9" s="51">
        <v>1.24</v>
      </c>
      <c r="F9" s="51">
        <v>0</v>
      </c>
      <c r="G9" s="51">
        <v>1.24</v>
      </c>
      <c r="H9" s="52" t="s">
        <v>580</v>
      </c>
      <c r="I9" s="52" t="s">
        <v>743</v>
      </c>
      <c r="J9" s="51"/>
    </row>
    <row r="10" spans="1:10" ht="57.5" x14ac:dyDescent="0.25">
      <c r="A10" s="51"/>
      <c r="B10" s="51" t="s">
        <v>585</v>
      </c>
      <c r="C10" s="51"/>
      <c r="D10" s="52" t="s">
        <v>12</v>
      </c>
      <c r="E10" s="51">
        <v>2.1859999999999999</v>
      </c>
      <c r="F10" s="51"/>
      <c r="G10" s="51"/>
      <c r="H10" s="52" t="s">
        <v>103</v>
      </c>
      <c r="I10" s="52" t="s">
        <v>744</v>
      </c>
      <c r="J10" s="51"/>
    </row>
    <row r="11" spans="1:10" ht="57.5" x14ac:dyDescent="0.25">
      <c r="A11" s="51"/>
      <c r="B11" s="176" t="s">
        <v>587</v>
      </c>
      <c r="C11" s="177"/>
      <c r="D11" s="52" t="s">
        <v>12</v>
      </c>
      <c r="E11" s="51">
        <v>1.39</v>
      </c>
      <c r="F11" s="51"/>
      <c r="G11" s="51"/>
      <c r="H11" s="52" t="s">
        <v>103</v>
      </c>
      <c r="I11" s="52" t="s">
        <v>744</v>
      </c>
      <c r="J11" s="51"/>
    </row>
    <row r="12" spans="1:10" ht="57.5" x14ac:dyDescent="0.25">
      <c r="A12" s="51"/>
      <c r="B12" s="51" t="s">
        <v>588</v>
      </c>
      <c r="C12" s="51"/>
      <c r="D12" s="52" t="s">
        <v>12</v>
      </c>
      <c r="E12" s="51">
        <v>0.91400000000000003</v>
      </c>
      <c r="F12" s="51"/>
      <c r="G12" s="51"/>
      <c r="H12" s="52" t="s">
        <v>103</v>
      </c>
      <c r="I12" s="52" t="s">
        <v>744</v>
      </c>
      <c r="J12" s="51"/>
    </row>
    <row r="13" spans="1:10" ht="23" x14ac:dyDescent="0.25">
      <c r="A13" s="51"/>
      <c r="B13" s="51" t="s">
        <v>589</v>
      </c>
      <c r="C13" s="51"/>
      <c r="D13" s="52" t="s">
        <v>12</v>
      </c>
      <c r="E13" s="51">
        <v>3.23</v>
      </c>
      <c r="F13" s="51">
        <v>2.6059999999999999</v>
      </c>
      <c r="G13" s="51">
        <v>0.624</v>
      </c>
      <c r="H13" s="52" t="s">
        <v>101</v>
      </c>
      <c r="I13" s="52" t="s">
        <v>590</v>
      </c>
      <c r="J13" s="51"/>
    </row>
    <row r="14" spans="1:10" ht="34.5" x14ac:dyDescent="0.25">
      <c r="A14" s="51"/>
      <c r="B14" s="51" t="s">
        <v>591</v>
      </c>
      <c r="C14" s="51"/>
      <c r="D14" s="52" t="s">
        <v>12</v>
      </c>
      <c r="E14" s="51">
        <v>3.2</v>
      </c>
      <c r="F14" s="51">
        <v>2.58</v>
      </c>
      <c r="G14" s="51">
        <v>0.62</v>
      </c>
      <c r="H14" s="52" t="s">
        <v>580</v>
      </c>
      <c r="I14" s="52" t="s">
        <v>592</v>
      </c>
      <c r="J14" s="51"/>
    </row>
    <row r="15" spans="1:10" x14ac:dyDescent="0.25">
      <c r="A15" s="51"/>
      <c r="B15" s="51" t="s">
        <v>593</v>
      </c>
      <c r="C15" s="51"/>
      <c r="D15" s="52" t="s">
        <v>12</v>
      </c>
      <c r="E15" s="51">
        <v>3.24</v>
      </c>
      <c r="F15" s="51">
        <v>2.67</v>
      </c>
      <c r="G15" s="51">
        <v>0.56999999999999995</v>
      </c>
      <c r="H15" s="52" t="s">
        <v>580</v>
      </c>
      <c r="I15" s="52" t="s">
        <v>745</v>
      </c>
      <c r="J15" s="51"/>
    </row>
    <row r="16" spans="1:10" ht="80.5" x14ac:dyDescent="0.25">
      <c r="A16" s="51"/>
      <c r="B16" s="51" t="s">
        <v>595</v>
      </c>
      <c r="C16" s="51"/>
      <c r="D16" s="52" t="s">
        <v>12</v>
      </c>
      <c r="E16" s="51">
        <v>3.1539999999999999</v>
      </c>
      <c r="F16" s="51">
        <v>2.4E-2</v>
      </c>
      <c r="G16" s="51">
        <v>3.13</v>
      </c>
      <c r="H16" s="52" t="s">
        <v>101</v>
      </c>
      <c r="I16" s="52" t="s">
        <v>746</v>
      </c>
      <c r="J16" s="51"/>
    </row>
    <row r="17" spans="1:10" ht="57.5" x14ac:dyDescent="0.25">
      <c r="A17" s="51"/>
      <c r="B17" s="51" t="s">
        <v>597</v>
      </c>
      <c r="C17" s="51"/>
      <c r="D17" s="52" t="s">
        <v>12</v>
      </c>
      <c r="E17" s="51">
        <v>1.92</v>
      </c>
      <c r="F17" s="51">
        <v>0</v>
      </c>
      <c r="G17" s="51">
        <v>1.92</v>
      </c>
      <c r="H17" s="52" t="s">
        <v>580</v>
      </c>
      <c r="I17" s="52" t="s">
        <v>747</v>
      </c>
      <c r="J17" s="51"/>
    </row>
    <row r="18" spans="1:10" ht="92" x14ac:dyDescent="0.25">
      <c r="A18" s="51"/>
      <c r="B18" s="51" t="s">
        <v>599</v>
      </c>
      <c r="C18" s="51"/>
      <c r="D18" s="52" t="s">
        <v>12</v>
      </c>
      <c r="E18" s="51">
        <v>0.34499999999999997</v>
      </c>
      <c r="F18" s="51">
        <v>0</v>
      </c>
      <c r="G18" s="51">
        <v>0.34499999999999997</v>
      </c>
      <c r="H18" s="52" t="s">
        <v>103</v>
      </c>
      <c r="I18" s="52" t="s">
        <v>748</v>
      </c>
      <c r="J18" s="51"/>
    </row>
    <row r="19" spans="1:10" ht="69" x14ac:dyDescent="0.25">
      <c r="A19" s="51"/>
      <c r="B19" s="51" t="s">
        <v>749</v>
      </c>
      <c r="C19" s="51"/>
      <c r="D19" s="52" t="s">
        <v>40</v>
      </c>
      <c r="E19" s="51">
        <v>12.53</v>
      </c>
      <c r="F19" s="51">
        <v>0</v>
      </c>
      <c r="G19" s="51">
        <v>12.53</v>
      </c>
      <c r="H19" s="52" t="s">
        <v>101</v>
      </c>
      <c r="I19" s="52" t="s">
        <v>750</v>
      </c>
      <c r="J19" s="51"/>
    </row>
    <row r="20" spans="1:10" x14ac:dyDescent="0.25">
      <c r="A20" s="51"/>
      <c r="B20" s="52" t="s">
        <v>605</v>
      </c>
      <c r="C20" s="52"/>
      <c r="D20" s="52" t="s">
        <v>12</v>
      </c>
      <c r="E20" s="51">
        <v>1.806</v>
      </c>
      <c r="F20" s="51">
        <v>1.61</v>
      </c>
      <c r="G20" s="51">
        <v>0.19600000000000001</v>
      </c>
      <c r="H20" s="52" t="s">
        <v>101</v>
      </c>
      <c r="I20" s="52"/>
      <c r="J20" s="51"/>
    </row>
    <row r="21" spans="1:10" x14ac:dyDescent="0.25">
      <c r="A21" s="51"/>
      <c r="B21" s="52" t="s">
        <v>606</v>
      </c>
      <c r="C21" s="52"/>
      <c r="D21" s="52" t="s">
        <v>12</v>
      </c>
      <c r="E21" s="51">
        <v>1.9</v>
      </c>
      <c r="F21" s="51">
        <v>1.7</v>
      </c>
      <c r="G21" s="51">
        <v>0.2</v>
      </c>
      <c r="H21" s="52" t="s">
        <v>580</v>
      </c>
      <c r="I21" s="52"/>
      <c r="J21" s="51"/>
    </row>
    <row r="22" spans="1:10" x14ac:dyDescent="0.25">
      <c r="A22" s="51"/>
      <c r="B22" s="52" t="s">
        <v>46</v>
      </c>
      <c r="C22" s="52"/>
      <c r="D22" s="52" t="s">
        <v>40</v>
      </c>
      <c r="E22" s="51">
        <v>3.37</v>
      </c>
      <c r="F22" s="51">
        <v>2.7</v>
      </c>
      <c r="G22" s="51">
        <v>0.67</v>
      </c>
      <c r="H22" s="52" t="s">
        <v>580</v>
      </c>
      <c r="I22" s="52"/>
      <c r="J22" s="51"/>
    </row>
    <row r="23" spans="1:10" ht="34.5" x14ac:dyDescent="0.25">
      <c r="A23" s="51"/>
      <c r="B23" s="52" t="s">
        <v>607</v>
      </c>
      <c r="C23" s="52"/>
      <c r="D23" s="52" t="s">
        <v>40</v>
      </c>
      <c r="E23" s="51">
        <v>2.7280000000000002</v>
      </c>
      <c r="F23" s="51">
        <v>2.234</v>
      </c>
      <c r="G23" s="51">
        <v>0.49399999999999999</v>
      </c>
      <c r="H23" s="52" t="s">
        <v>101</v>
      </c>
      <c r="I23" s="52"/>
      <c r="J23" s="51"/>
    </row>
    <row r="24" spans="1:10" ht="34.5" x14ac:dyDescent="0.25">
      <c r="A24" s="51"/>
      <c r="B24" s="52" t="s">
        <v>608</v>
      </c>
      <c r="C24" s="52"/>
      <c r="D24" s="52" t="s">
        <v>40</v>
      </c>
      <c r="E24" s="51">
        <v>3.07</v>
      </c>
      <c r="F24" s="51">
        <v>2.68</v>
      </c>
      <c r="G24" s="51">
        <v>0.39</v>
      </c>
      <c r="H24" s="52" t="s">
        <v>580</v>
      </c>
      <c r="I24" s="52" t="s">
        <v>609</v>
      </c>
      <c r="J24" s="51"/>
    </row>
    <row r="25" spans="1:10" ht="57.5" x14ac:dyDescent="0.25">
      <c r="A25" s="51"/>
      <c r="B25" s="52" t="s">
        <v>484</v>
      </c>
      <c r="C25" s="52"/>
      <c r="D25" s="52" t="s">
        <v>40</v>
      </c>
      <c r="E25" s="51">
        <v>1.0389999999999999</v>
      </c>
      <c r="F25" s="51">
        <v>4.4999999999999998E-2</v>
      </c>
      <c r="G25" s="51">
        <v>0.99399999999999999</v>
      </c>
      <c r="H25" s="52" t="s">
        <v>101</v>
      </c>
      <c r="I25" s="52" t="s">
        <v>751</v>
      </c>
      <c r="J25" s="51"/>
    </row>
    <row r="26" spans="1:10" ht="23" x14ac:dyDescent="0.25">
      <c r="A26" s="51"/>
      <c r="B26" s="52" t="s">
        <v>611</v>
      </c>
      <c r="C26" s="52"/>
      <c r="D26" s="52" t="s">
        <v>12</v>
      </c>
      <c r="E26" s="51">
        <v>3.53</v>
      </c>
      <c r="F26" s="51">
        <v>2.92</v>
      </c>
      <c r="G26" s="51">
        <v>0.61</v>
      </c>
      <c r="H26" s="52" t="s">
        <v>580</v>
      </c>
      <c r="I26" s="52"/>
      <c r="J26" s="51"/>
    </row>
    <row r="27" spans="1:10" ht="23" x14ac:dyDescent="0.25">
      <c r="A27" s="51"/>
      <c r="B27" s="52" t="s">
        <v>704</v>
      </c>
      <c r="C27" s="52"/>
      <c r="D27" s="52" t="s">
        <v>12</v>
      </c>
      <c r="E27" s="51">
        <v>3.49</v>
      </c>
      <c r="F27" s="51">
        <v>2.88</v>
      </c>
      <c r="G27" s="51">
        <v>0.61</v>
      </c>
      <c r="H27" s="52" t="s">
        <v>580</v>
      </c>
      <c r="I27" s="52"/>
      <c r="J27" s="51"/>
    </row>
    <row r="28" spans="1:10" ht="23" x14ac:dyDescent="0.25">
      <c r="A28" s="51"/>
      <c r="B28" s="52" t="s">
        <v>613</v>
      </c>
      <c r="C28" s="52"/>
      <c r="D28" s="52" t="s">
        <v>12</v>
      </c>
      <c r="E28" s="51">
        <v>3.31</v>
      </c>
      <c r="F28" s="51">
        <v>3.05</v>
      </c>
      <c r="G28" s="51">
        <v>0.26</v>
      </c>
      <c r="H28" s="52" t="s">
        <v>580</v>
      </c>
      <c r="I28" s="52"/>
      <c r="J28" s="51"/>
    </row>
    <row r="29" spans="1:10" x14ac:dyDescent="0.25">
      <c r="A29" s="51"/>
      <c r="B29" s="52"/>
      <c r="C29" s="52"/>
      <c r="D29" s="52"/>
      <c r="E29" s="51"/>
      <c r="F29" s="51"/>
      <c r="G29" s="51"/>
      <c r="H29" s="52"/>
      <c r="I29" s="52"/>
      <c r="J29" s="51"/>
    </row>
    <row r="30" spans="1:10" ht="46" x14ac:dyDescent="0.25">
      <c r="A30" s="53" t="s">
        <v>64</v>
      </c>
      <c r="B30" s="52" t="s">
        <v>409</v>
      </c>
      <c r="C30" s="52"/>
      <c r="D30" s="52" t="s">
        <v>12</v>
      </c>
      <c r="E30" s="51">
        <v>3.1850000000000001</v>
      </c>
      <c r="F30" s="51"/>
      <c r="G30" s="51"/>
      <c r="H30" s="52" t="s">
        <v>103</v>
      </c>
      <c r="I30" s="52"/>
      <c r="J30" s="51" t="s">
        <v>67</v>
      </c>
    </row>
    <row r="31" spans="1:10" ht="23" x14ac:dyDescent="0.25">
      <c r="A31" s="51"/>
      <c r="B31" s="52" t="s">
        <v>65</v>
      </c>
      <c r="C31" s="52"/>
      <c r="D31" s="52" t="s">
        <v>40</v>
      </c>
      <c r="E31" s="51"/>
      <c r="F31" s="51">
        <v>3.13</v>
      </c>
      <c r="G31" s="51"/>
      <c r="H31" s="52" t="s">
        <v>66</v>
      </c>
      <c r="I31" s="52"/>
      <c r="J31" s="51" t="s">
        <v>67</v>
      </c>
    </row>
    <row r="32" spans="1:10" ht="23" x14ac:dyDescent="0.25">
      <c r="A32" s="51"/>
      <c r="B32" s="52" t="s">
        <v>68</v>
      </c>
      <c r="C32" s="52"/>
      <c r="D32" s="52" t="s">
        <v>40</v>
      </c>
      <c r="E32" s="51"/>
      <c r="F32" s="51">
        <v>2.1179999999999999</v>
      </c>
      <c r="G32" s="51"/>
      <c r="H32" s="52" t="s">
        <v>66</v>
      </c>
      <c r="I32" s="52"/>
      <c r="J32" s="51" t="s">
        <v>67</v>
      </c>
    </row>
    <row r="33" spans="1:10" ht="23" x14ac:dyDescent="0.25">
      <c r="A33" s="51"/>
      <c r="B33" s="52" t="s">
        <v>69</v>
      </c>
      <c r="C33" s="52"/>
      <c r="D33" s="52" t="s">
        <v>40</v>
      </c>
      <c r="E33" s="51"/>
      <c r="F33" s="51">
        <v>2.8250000000000002</v>
      </c>
      <c r="G33" s="51"/>
      <c r="H33" s="52" t="s">
        <v>66</v>
      </c>
      <c r="I33" s="52"/>
      <c r="J33" s="51" t="s">
        <v>67</v>
      </c>
    </row>
    <row r="34" spans="1:10" ht="23" x14ac:dyDescent="0.25">
      <c r="A34" s="51"/>
      <c r="B34" s="52" t="s">
        <v>70</v>
      </c>
      <c r="C34" s="52"/>
      <c r="D34" s="52" t="s">
        <v>40</v>
      </c>
      <c r="E34" s="51"/>
      <c r="F34" s="51">
        <v>3.0990000000000002</v>
      </c>
      <c r="G34" s="51"/>
      <c r="H34" s="52" t="s">
        <v>66</v>
      </c>
      <c r="I34" s="52"/>
      <c r="J34" s="51" t="s">
        <v>67</v>
      </c>
    </row>
    <row r="35" spans="1:10" ht="23" x14ac:dyDescent="0.25">
      <c r="A35" s="51"/>
      <c r="B35" s="52" t="s">
        <v>71</v>
      </c>
      <c r="C35" s="52"/>
      <c r="D35" s="52" t="s">
        <v>40</v>
      </c>
      <c r="E35" s="51"/>
      <c r="F35" s="51">
        <v>2.7930000000000001</v>
      </c>
      <c r="G35" s="51"/>
      <c r="H35" s="52" t="s">
        <v>66</v>
      </c>
      <c r="I35" s="52"/>
      <c r="J35" s="51" t="s">
        <v>67</v>
      </c>
    </row>
    <row r="36" spans="1:10" x14ac:dyDescent="0.25">
      <c r="A36" s="51"/>
      <c r="B36" s="52" t="s">
        <v>72</v>
      </c>
      <c r="C36" s="52"/>
      <c r="D36" s="52" t="s">
        <v>40</v>
      </c>
      <c r="E36" s="51"/>
      <c r="F36" s="51">
        <v>2.7839999999999998</v>
      </c>
      <c r="G36" s="51"/>
      <c r="H36" s="52" t="s">
        <v>66</v>
      </c>
      <c r="I36" s="52"/>
      <c r="J36" s="51" t="s">
        <v>67</v>
      </c>
    </row>
    <row r="37" spans="1:10" x14ac:dyDescent="0.25">
      <c r="A37" s="51"/>
      <c r="B37" s="52" t="s">
        <v>73</v>
      </c>
      <c r="C37" s="52"/>
      <c r="D37" s="52" t="s">
        <v>40</v>
      </c>
      <c r="E37" s="51"/>
      <c r="F37" s="51">
        <v>3.2250000000000001</v>
      </c>
      <c r="G37" s="51"/>
      <c r="H37" s="52" t="s">
        <v>66</v>
      </c>
      <c r="I37" s="52"/>
      <c r="J37" s="51" t="s">
        <v>67</v>
      </c>
    </row>
    <row r="38" spans="1:10" x14ac:dyDescent="0.25">
      <c r="A38" s="51"/>
      <c r="B38" s="52" t="s">
        <v>74</v>
      </c>
      <c r="C38" s="52"/>
      <c r="D38" s="52" t="s">
        <v>40</v>
      </c>
      <c r="E38" s="51"/>
      <c r="F38" s="51">
        <v>3.3809999999999998</v>
      </c>
      <c r="G38" s="51"/>
      <c r="H38" s="52" t="s">
        <v>66</v>
      </c>
      <c r="I38" s="52"/>
      <c r="J38" s="51" t="s">
        <v>67</v>
      </c>
    </row>
    <row r="39" spans="1:10" ht="23" x14ac:dyDescent="0.25">
      <c r="A39" s="51"/>
      <c r="B39" s="52" t="s">
        <v>75</v>
      </c>
      <c r="C39" s="52"/>
      <c r="D39" s="52" t="s">
        <v>40</v>
      </c>
      <c r="E39" s="51"/>
      <c r="F39" s="51">
        <v>3.0350000000000001</v>
      </c>
      <c r="G39" s="51"/>
      <c r="H39" s="52" t="s">
        <v>66</v>
      </c>
      <c r="I39" s="52"/>
      <c r="J39" s="51" t="s">
        <v>67</v>
      </c>
    </row>
    <row r="40" spans="1:10" ht="23" x14ac:dyDescent="0.25">
      <c r="A40" s="51"/>
      <c r="B40" s="52" t="s">
        <v>76</v>
      </c>
      <c r="C40" s="52"/>
      <c r="D40" s="52" t="s">
        <v>40</v>
      </c>
      <c r="E40" s="51"/>
      <c r="F40" s="51">
        <v>3.4319999999999999</v>
      </c>
      <c r="G40" s="51"/>
      <c r="H40" s="52" t="s">
        <v>66</v>
      </c>
      <c r="I40" s="52"/>
      <c r="J40" s="51" t="s">
        <v>67</v>
      </c>
    </row>
    <row r="41" spans="1:10" ht="34.5" x14ac:dyDescent="0.25">
      <c r="A41" s="51"/>
      <c r="B41" s="52" t="s">
        <v>77</v>
      </c>
      <c r="C41" s="52"/>
      <c r="D41" s="52" t="s">
        <v>40</v>
      </c>
      <c r="E41" s="51"/>
      <c r="F41" s="51">
        <v>3.1520000000000001</v>
      </c>
      <c r="G41" s="51"/>
      <c r="H41" s="52" t="s">
        <v>66</v>
      </c>
      <c r="I41" s="52"/>
      <c r="J41" s="51" t="s">
        <v>67</v>
      </c>
    </row>
    <row r="42" spans="1:10" ht="69" x14ac:dyDescent="0.25">
      <c r="A42" s="51"/>
      <c r="B42" s="52" t="s">
        <v>78</v>
      </c>
      <c r="C42" s="52"/>
      <c r="D42" s="52" t="s">
        <v>40</v>
      </c>
      <c r="E42" s="51"/>
      <c r="F42" s="51">
        <v>3.028</v>
      </c>
      <c r="G42" s="51"/>
      <c r="H42" s="52" t="s">
        <v>66</v>
      </c>
      <c r="I42" s="52" t="s">
        <v>413</v>
      </c>
      <c r="J42" s="51" t="s">
        <v>67</v>
      </c>
    </row>
    <row r="43" spans="1:10" ht="69" x14ac:dyDescent="0.25">
      <c r="A43" s="51"/>
      <c r="B43" s="52" t="s">
        <v>80</v>
      </c>
      <c r="C43" s="52"/>
      <c r="D43" s="52" t="s">
        <v>40</v>
      </c>
      <c r="E43" s="51"/>
      <c r="F43" s="51">
        <v>2.82</v>
      </c>
      <c r="G43" s="51"/>
      <c r="H43" s="52" t="s">
        <v>66</v>
      </c>
      <c r="I43" s="52" t="s">
        <v>413</v>
      </c>
      <c r="J43" s="51" t="s">
        <v>67</v>
      </c>
    </row>
    <row r="44" spans="1:10" ht="23" x14ac:dyDescent="0.25">
      <c r="A44" s="51"/>
      <c r="B44" s="52" t="s">
        <v>81</v>
      </c>
      <c r="C44" s="52"/>
      <c r="D44" s="52" t="s">
        <v>40</v>
      </c>
      <c r="E44" s="51"/>
      <c r="F44" s="51">
        <v>2.9470000000000001</v>
      </c>
      <c r="G44" s="51"/>
      <c r="H44" s="52" t="s">
        <v>66</v>
      </c>
      <c r="I44" s="52"/>
      <c r="J44" s="51" t="s">
        <v>67</v>
      </c>
    </row>
    <row r="45" spans="1:10" x14ac:dyDescent="0.25">
      <c r="A45" s="51"/>
      <c r="B45" s="52" t="s">
        <v>82</v>
      </c>
      <c r="C45" s="52"/>
      <c r="D45" s="52" t="s">
        <v>40</v>
      </c>
      <c r="E45" s="51"/>
      <c r="F45" s="51">
        <v>2.88</v>
      </c>
      <c r="G45" s="51"/>
      <c r="H45" s="52" t="s">
        <v>66</v>
      </c>
      <c r="I45" s="52"/>
      <c r="J45" s="51" t="s">
        <v>67</v>
      </c>
    </row>
    <row r="46" spans="1:10" ht="23" x14ac:dyDescent="0.25">
      <c r="A46" s="51"/>
      <c r="B46" s="52" t="s">
        <v>83</v>
      </c>
      <c r="C46" s="52"/>
      <c r="D46" s="52" t="s">
        <v>40</v>
      </c>
      <c r="E46" s="51"/>
      <c r="F46" s="51">
        <v>2.6880000000000002</v>
      </c>
      <c r="G46" s="51"/>
      <c r="H46" s="52" t="s">
        <v>66</v>
      </c>
      <c r="I46" s="52"/>
      <c r="J46" s="51" t="s">
        <v>67</v>
      </c>
    </row>
    <row r="47" spans="1:10" x14ac:dyDescent="0.25">
      <c r="A47" s="51"/>
      <c r="B47" s="179" t="s">
        <v>414</v>
      </c>
      <c r="C47" s="180"/>
      <c r="D47" s="52" t="s">
        <v>40</v>
      </c>
      <c r="E47" s="51"/>
      <c r="F47" s="51">
        <v>2.7280000000000002</v>
      </c>
      <c r="G47" s="51"/>
      <c r="H47" s="52" t="s">
        <v>66</v>
      </c>
      <c r="I47" s="52"/>
      <c r="J47" s="51" t="s">
        <v>67</v>
      </c>
    </row>
    <row r="48" spans="1:10" ht="22.5" customHeight="1" x14ac:dyDescent="0.25">
      <c r="A48" s="51"/>
      <c r="B48" s="207" t="s">
        <v>415</v>
      </c>
      <c r="C48" s="208"/>
      <c r="D48" s="52" t="s">
        <v>40</v>
      </c>
      <c r="E48" s="51"/>
      <c r="F48" s="51">
        <v>2.5680000000000001</v>
      </c>
      <c r="G48" s="51"/>
      <c r="H48" s="52" t="s">
        <v>66</v>
      </c>
      <c r="I48" s="52"/>
      <c r="J48" s="51" t="s">
        <v>67</v>
      </c>
    </row>
    <row r="49" spans="1:10" x14ac:dyDescent="0.25">
      <c r="A49" s="51"/>
      <c r="B49" s="52" t="s">
        <v>416</v>
      </c>
      <c r="C49" s="52"/>
      <c r="D49" s="52" t="s">
        <v>40</v>
      </c>
      <c r="E49" s="51"/>
      <c r="F49" s="51">
        <v>2.339</v>
      </c>
      <c r="G49" s="51"/>
      <c r="H49" s="52" t="s">
        <v>66</v>
      </c>
      <c r="I49" s="52"/>
      <c r="J49" s="51" t="s">
        <v>67</v>
      </c>
    </row>
    <row r="50" spans="1:10" ht="34.5" x14ac:dyDescent="0.25">
      <c r="A50" s="51"/>
      <c r="B50" s="52" t="s">
        <v>616</v>
      </c>
      <c r="C50" s="52"/>
      <c r="D50" s="52" t="s">
        <v>40</v>
      </c>
      <c r="E50" s="51"/>
      <c r="F50" s="51">
        <v>1.8160000000000001</v>
      </c>
      <c r="G50" s="51"/>
      <c r="H50" s="52" t="s">
        <v>66</v>
      </c>
      <c r="I50" s="52"/>
      <c r="J50" s="51" t="s">
        <v>67</v>
      </c>
    </row>
    <row r="51" spans="1:10" x14ac:dyDescent="0.25">
      <c r="A51" s="51"/>
      <c r="B51" s="52" t="s">
        <v>89</v>
      </c>
      <c r="C51" s="52"/>
      <c r="D51" s="52" t="s">
        <v>40</v>
      </c>
      <c r="E51" s="51"/>
      <c r="F51" s="51">
        <v>2.02</v>
      </c>
      <c r="G51" s="51"/>
      <c r="H51" s="52" t="s">
        <v>66</v>
      </c>
      <c r="I51" s="52"/>
      <c r="J51" s="51" t="s">
        <v>67</v>
      </c>
    </row>
    <row r="52" spans="1:10" ht="34.5" x14ac:dyDescent="0.25">
      <c r="A52" s="51"/>
      <c r="B52" s="52" t="s">
        <v>418</v>
      </c>
      <c r="C52" s="52"/>
      <c r="D52" s="52" t="s">
        <v>40</v>
      </c>
      <c r="E52" s="51"/>
      <c r="F52" s="51">
        <v>0.95199999999999996</v>
      </c>
      <c r="G52" s="51"/>
      <c r="H52" s="52" t="s">
        <v>66</v>
      </c>
      <c r="I52" s="52"/>
      <c r="J52" s="51" t="s">
        <v>67</v>
      </c>
    </row>
    <row r="53" spans="1:10" x14ac:dyDescent="0.25">
      <c r="A53" s="51"/>
      <c r="B53" s="52" t="s">
        <v>91</v>
      </c>
      <c r="C53" s="52"/>
      <c r="D53" s="52" t="s">
        <v>40</v>
      </c>
      <c r="E53" s="51"/>
      <c r="F53" s="51">
        <v>1.0349999999999999</v>
      </c>
      <c r="G53" s="51"/>
      <c r="H53" s="52" t="s">
        <v>66</v>
      </c>
      <c r="I53" s="52"/>
      <c r="J53" s="51" t="s">
        <v>67</v>
      </c>
    </row>
    <row r="54" spans="1:10" ht="46" x14ac:dyDescent="0.25">
      <c r="A54" s="51"/>
      <c r="B54" s="52" t="s">
        <v>419</v>
      </c>
      <c r="C54" s="52"/>
      <c r="D54" s="52" t="s">
        <v>40</v>
      </c>
      <c r="E54" s="51"/>
      <c r="F54" s="51">
        <v>2.0179999999999998</v>
      </c>
      <c r="G54" s="51"/>
      <c r="H54" s="52" t="s">
        <v>66</v>
      </c>
      <c r="I54" s="52"/>
      <c r="J54" s="51" t="s">
        <v>67</v>
      </c>
    </row>
    <row r="55" spans="1:10" ht="23" x14ac:dyDescent="0.25">
      <c r="A55" s="51"/>
      <c r="B55" s="52" t="s">
        <v>93</v>
      </c>
      <c r="C55" s="52"/>
      <c r="D55" s="52" t="s">
        <v>94</v>
      </c>
      <c r="E55" s="51">
        <v>1.89</v>
      </c>
      <c r="F55" s="51">
        <v>1.7909999999999999</v>
      </c>
      <c r="G55" s="51">
        <v>9.9000000000000005E-2</v>
      </c>
      <c r="H55" s="52" t="s">
        <v>533</v>
      </c>
      <c r="I55" s="52"/>
      <c r="J55" s="51" t="s">
        <v>517</v>
      </c>
    </row>
    <row r="56" spans="1:10" x14ac:dyDescent="0.25">
      <c r="A56" s="51"/>
      <c r="B56" s="52" t="s">
        <v>100</v>
      </c>
      <c r="C56" s="52"/>
      <c r="D56" s="52" t="s">
        <v>12</v>
      </c>
      <c r="E56" s="51">
        <v>1.7250000000000001</v>
      </c>
      <c r="F56" s="51">
        <v>1.53</v>
      </c>
      <c r="G56" s="51">
        <v>0.19500000000000001</v>
      </c>
      <c r="H56" s="52" t="s">
        <v>495</v>
      </c>
      <c r="I56" s="52"/>
      <c r="J56" s="51" t="s">
        <v>67</v>
      </c>
    </row>
    <row r="57" spans="1:10" ht="57.5" x14ac:dyDescent="0.25">
      <c r="A57" s="51"/>
      <c r="B57" s="52" t="s">
        <v>705</v>
      </c>
      <c r="C57" s="52"/>
      <c r="D57" s="52" t="s">
        <v>94</v>
      </c>
      <c r="E57" s="51">
        <v>0.39800000000000002</v>
      </c>
      <c r="F57" s="51">
        <v>0</v>
      </c>
      <c r="G57" s="51">
        <v>0.39800000000000002</v>
      </c>
      <c r="H57" s="52" t="s">
        <v>103</v>
      </c>
      <c r="I57" s="52" t="s">
        <v>706</v>
      </c>
      <c r="J57" s="51" t="s">
        <v>67</v>
      </c>
    </row>
    <row r="58" spans="1:10" ht="57.5" x14ac:dyDescent="0.25">
      <c r="A58" s="51"/>
      <c r="B58" s="52" t="s">
        <v>707</v>
      </c>
      <c r="C58" s="52"/>
      <c r="D58" s="52" t="s">
        <v>94</v>
      </c>
      <c r="E58" s="51">
        <v>1.26</v>
      </c>
      <c r="F58" s="51">
        <v>0</v>
      </c>
      <c r="G58" s="51">
        <v>1.26</v>
      </c>
      <c r="H58" s="52" t="s">
        <v>103</v>
      </c>
      <c r="I58" s="52" t="s">
        <v>706</v>
      </c>
      <c r="J58" s="51" t="s">
        <v>67</v>
      </c>
    </row>
    <row r="59" spans="1:10" ht="103.5" x14ac:dyDescent="0.25">
      <c r="A59" s="50" t="s">
        <v>126</v>
      </c>
      <c r="B59" s="52" t="s">
        <v>127</v>
      </c>
      <c r="C59" s="52"/>
      <c r="D59" s="52"/>
      <c r="E59" s="51" t="s">
        <v>128</v>
      </c>
      <c r="F59" s="51" t="s">
        <v>129</v>
      </c>
      <c r="G59" s="51">
        <v>5.2999999999999999E-2</v>
      </c>
      <c r="H59" s="52" t="s">
        <v>535</v>
      </c>
      <c r="I59" s="52" t="s">
        <v>752</v>
      </c>
      <c r="J59" s="51" t="s">
        <v>517</v>
      </c>
    </row>
    <row r="60" spans="1:10" ht="34.5" x14ac:dyDescent="0.25">
      <c r="A60" s="51"/>
      <c r="B60" s="52" t="s">
        <v>132</v>
      </c>
      <c r="C60" s="52"/>
      <c r="D60" s="52" t="s">
        <v>133</v>
      </c>
      <c r="E60" s="51">
        <v>0.64900000000000002</v>
      </c>
      <c r="F60" s="51">
        <v>0.57199999999999995</v>
      </c>
      <c r="G60" s="51">
        <v>7.6999999999999999E-2</v>
      </c>
      <c r="H60" s="52" t="s">
        <v>535</v>
      </c>
      <c r="I60" s="52" t="s">
        <v>709</v>
      </c>
      <c r="J60" s="51" t="s">
        <v>517</v>
      </c>
    </row>
    <row r="61" spans="1:10" ht="46" x14ac:dyDescent="0.25">
      <c r="A61" s="51"/>
      <c r="B61" s="51" t="s">
        <v>135</v>
      </c>
      <c r="C61" s="52"/>
      <c r="D61" s="52" t="s">
        <v>133</v>
      </c>
      <c r="E61" s="51">
        <v>0.41299999999999998</v>
      </c>
      <c r="F61" s="51">
        <v>0.36099999999999999</v>
      </c>
      <c r="G61" s="51">
        <v>5.2999999999999999E-2</v>
      </c>
      <c r="H61" s="52" t="s">
        <v>535</v>
      </c>
      <c r="I61" s="52" t="s">
        <v>753</v>
      </c>
      <c r="J61" s="51" t="s">
        <v>517</v>
      </c>
    </row>
    <row r="62" spans="1:10" ht="46" x14ac:dyDescent="0.25">
      <c r="A62" s="51"/>
      <c r="B62" s="51" t="s">
        <v>137</v>
      </c>
      <c r="C62" s="52"/>
      <c r="D62" s="52" t="s">
        <v>133</v>
      </c>
      <c r="E62" s="51">
        <v>0</v>
      </c>
      <c r="F62" s="51">
        <v>0</v>
      </c>
      <c r="G62" s="51">
        <v>0</v>
      </c>
      <c r="H62" s="52" t="s">
        <v>711</v>
      </c>
      <c r="I62" s="52" t="s">
        <v>712</v>
      </c>
      <c r="J62" s="51" t="s">
        <v>517</v>
      </c>
    </row>
    <row r="63" spans="1:10" ht="57.5" x14ac:dyDescent="0.25">
      <c r="A63" s="51"/>
      <c r="B63" s="51" t="s">
        <v>139</v>
      </c>
      <c r="C63" s="52"/>
      <c r="D63" s="52" t="s">
        <v>133</v>
      </c>
      <c r="E63" s="51">
        <v>0</v>
      </c>
      <c r="F63" s="51">
        <v>0</v>
      </c>
      <c r="G63" s="51">
        <v>0</v>
      </c>
      <c r="H63" s="52" t="s">
        <v>711</v>
      </c>
      <c r="I63" s="52" t="s">
        <v>713</v>
      </c>
      <c r="J63" s="51" t="s">
        <v>517</v>
      </c>
    </row>
    <row r="64" spans="1:10" ht="46" x14ac:dyDescent="0.25">
      <c r="A64" s="51"/>
      <c r="B64" s="51" t="s">
        <v>141</v>
      </c>
      <c r="C64" s="52"/>
      <c r="D64" s="52" t="s">
        <v>133</v>
      </c>
      <c r="E64" s="51">
        <v>0</v>
      </c>
      <c r="F64" s="51">
        <v>0</v>
      </c>
      <c r="G64" s="51">
        <v>0</v>
      </c>
      <c r="H64" s="52" t="s">
        <v>711</v>
      </c>
      <c r="I64" s="52" t="s">
        <v>714</v>
      </c>
      <c r="J64" s="51" t="s">
        <v>517</v>
      </c>
    </row>
    <row r="65" spans="1:10" ht="103.5" x14ac:dyDescent="0.25">
      <c r="A65" s="51"/>
      <c r="B65" s="52" t="s">
        <v>143</v>
      </c>
      <c r="C65" s="52"/>
      <c r="D65" s="52" t="s">
        <v>133</v>
      </c>
      <c r="E65" s="51">
        <v>7.4999999999999997E-2</v>
      </c>
      <c r="F65" s="51">
        <v>0</v>
      </c>
      <c r="G65" s="51">
        <v>7.4999999999999997E-2</v>
      </c>
      <c r="H65" s="52" t="s">
        <v>535</v>
      </c>
      <c r="I65" s="52" t="s">
        <v>715</v>
      </c>
      <c r="J65" s="51" t="s">
        <v>517</v>
      </c>
    </row>
    <row r="66" spans="1:10" x14ac:dyDescent="0.25">
      <c r="A66" s="51"/>
      <c r="B66" s="52"/>
      <c r="C66" s="52"/>
      <c r="D66" s="52"/>
      <c r="E66" s="51"/>
      <c r="F66" s="51"/>
      <c r="G66" s="51"/>
      <c r="H66" s="52"/>
      <c r="I66" s="52"/>
      <c r="J66" s="51"/>
    </row>
    <row r="67" spans="1:10" ht="23" x14ac:dyDescent="0.25">
      <c r="A67" s="50" t="s">
        <v>145</v>
      </c>
      <c r="B67" s="52" t="s">
        <v>754</v>
      </c>
      <c r="C67" s="52"/>
      <c r="D67" s="52" t="s">
        <v>97</v>
      </c>
      <c r="E67" s="51">
        <v>34.54</v>
      </c>
      <c r="F67" s="51">
        <v>30.64</v>
      </c>
      <c r="G67" s="51">
        <v>3.9</v>
      </c>
      <c r="H67" s="52" t="s">
        <v>755</v>
      </c>
      <c r="I67" s="52"/>
      <c r="J67" s="51"/>
    </row>
    <row r="68" spans="1:10" ht="57.5" x14ac:dyDescent="0.25">
      <c r="A68" s="51"/>
      <c r="B68" s="52" t="s">
        <v>539</v>
      </c>
      <c r="C68" s="52"/>
      <c r="D68" s="52" t="s">
        <v>97</v>
      </c>
      <c r="E68" s="51">
        <v>35.97</v>
      </c>
      <c r="F68" s="52" t="s">
        <v>540</v>
      </c>
      <c r="G68" s="51">
        <v>3.44</v>
      </c>
      <c r="H68" s="52" t="s">
        <v>150</v>
      </c>
      <c r="I68" s="52" t="s">
        <v>541</v>
      </c>
      <c r="J68" s="51" t="s">
        <v>152</v>
      </c>
    </row>
    <row r="69" spans="1:10" ht="34.5" x14ac:dyDescent="0.25">
      <c r="A69" s="51"/>
      <c r="B69" s="52" t="s">
        <v>756</v>
      </c>
      <c r="C69" s="52"/>
      <c r="D69" s="52" t="s">
        <v>97</v>
      </c>
      <c r="E69" s="52" t="s">
        <v>543</v>
      </c>
      <c r="F69" s="52" t="s">
        <v>544</v>
      </c>
      <c r="G69" s="51">
        <v>3.44</v>
      </c>
      <c r="H69" s="52" t="s">
        <v>150</v>
      </c>
      <c r="I69" s="52"/>
      <c r="J69" s="51" t="s">
        <v>152</v>
      </c>
    </row>
    <row r="70" spans="1:10" ht="23" x14ac:dyDescent="0.25">
      <c r="A70" s="51"/>
      <c r="B70" s="52" t="s">
        <v>545</v>
      </c>
      <c r="C70" s="52"/>
      <c r="D70" s="52" t="s">
        <v>97</v>
      </c>
      <c r="E70" s="51">
        <v>25.05</v>
      </c>
      <c r="F70" s="52" t="s">
        <v>546</v>
      </c>
      <c r="G70" s="51">
        <v>1.65</v>
      </c>
      <c r="H70" s="52" t="s">
        <v>150</v>
      </c>
      <c r="I70" s="52"/>
      <c r="J70" s="51" t="s">
        <v>152</v>
      </c>
    </row>
    <row r="71" spans="1:10" ht="34.5" x14ac:dyDescent="0.25">
      <c r="A71" s="51"/>
      <c r="B71" s="52" t="s">
        <v>547</v>
      </c>
      <c r="C71" s="52"/>
      <c r="D71" s="52" t="s">
        <v>97</v>
      </c>
      <c r="E71" s="51">
        <v>25.82</v>
      </c>
      <c r="F71" s="51">
        <v>15.3</v>
      </c>
      <c r="G71" s="51">
        <v>10.52</v>
      </c>
      <c r="H71" s="52" t="s">
        <v>150</v>
      </c>
      <c r="I71" s="52" t="s">
        <v>548</v>
      </c>
      <c r="J71" s="51" t="s">
        <v>152</v>
      </c>
    </row>
    <row r="72" spans="1:10" ht="46" x14ac:dyDescent="0.25">
      <c r="A72" s="51"/>
      <c r="B72" s="52" t="s">
        <v>757</v>
      </c>
      <c r="C72" s="52"/>
      <c r="D72" s="52" t="s">
        <v>97</v>
      </c>
      <c r="E72" s="51">
        <v>21.53</v>
      </c>
      <c r="F72" s="51">
        <v>20.63</v>
      </c>
      <c r="G72" s="51">
        <v>0.9</v>
      </c>
      <c r="H72" s="52" t="s">
        <v>150</v>
      </c>
      <c r="I72" s="52" t="s">
        <v>550</v>
      </c>
      <c r="J72" s="51" t="s">
        <v>152</v>
      </c>
    </row>
    <row r="73" spans="1:10" ht="57.5" x14ac:dyDescent="0.25">
      <c r="A73" s="51"/>
      <c r="B73" s="52" t="s">
        <v>758</v>
      </c>
      <c r="C73" s="52"/>
      <c r="D73" s="52" t="s">
        <v>97</v>
      </c>
      <c r="E73" s="51">
        <v>8.8000000000000007</v>
      </c>
      <c r="F73" s="51">
        <v>7.9</v>
      </c>
      <c r="G73" s="51">
        <v>0.9</v>
      </c>
      <c r="H73" s="52" t="s">
        <v>150</v>
      </c>
      <c r="I73" s="52" t="s">
        <v>151</v>
      </c>
      <c r="J73" s="51" t="s">
        <v>152</v>
      </c>
    </row>
    <row r="74" spans="1:10" x14ac:dyDescent="0.25">
      <c r="A74" s="50" t="s">
        <v>153</v>
      </c>
      <c r="B74" s="52"/>
      <c r="C74" s="52"/>
      <c r="D74" s="52"/>
      <c r="E74" s="51"/>
      <c r="F74" s="51"/>
      <c r="G74" s="51"/>
      <c r="H74" s="52"/>
      <c r="I74" s="52"/>
      <c r="J74" s="51"/>
    </row>
    <row r="75" spans="1:10" ht="69" x14ac:dyDescent="0.25">
      <c r="A75" s="51" t="s">
        <v>154</v>
      </c>
      <c r="B75" s="52" t="s">
        <v>155</v>
      </c>
      <c r="C75" s="52" t="s">
        <v>156</v>
      </c>
      <c r="D75" s="52" t="s">
        <v>157</v>
      </c>
      <c r="E75" s="51">
        <v>0.22</v>
      </c>
      <c r="F75" s="51">
        <v>0.18099999999999999</v>
      </c>
      <c r="G75" s="51">
        <v>3.9E-2</v>
      </c>
      <c r="H75" s="52" t="s">
        <v>101</v>
      </c>
      <c r="I75" s="52" t="s">
        <v>717</v>
      </c>
      <c r="J75" s="51"/>
    </row>
    <row r="76" spans="1:10" ht="92" x14ac:dyDescent="0.25">
      <c r="A76" s="51"/>
      <c r="B76" s="52" t="s">
        <v>10</v>
      </c>
      <c r="C76" s="52" t="s">
        <v>718</v>
      </c>
      <c r="D76" s="52" t="s">
        <v>157</v>
      </c>
      <c r="E76" s="51">
        <v>0.17699999999999999</v>
      </c>
      <c r="F76" s="51">
        <v>0.14699999999999999</v>
      </c>
      <c r="G76" s="51">
        <v>0.03</v>
      </c>
      <c r="H76" s="52" t="s">
        <v>101</v>
      </c>
      <c r="I76" s="52" t="s">
        <v>552</v>
      </c>
      <c r="J76" s="51"/>
    </row>
    <row r="77" spans="1:10" ht="80.5" x14ac:dyDescent="0.25">
      <c r="A77" s="51"/>
      <c r="B77" s="52" t="s">
        <v>10</v>
      </c>
      <c r="C77" s="52" t="s">
        <v>719</v>
      </c>
      <c r="D77" s="52" t="s">
        <v>157</v>
      </c>
      <c r="E77" s="51">
        <v>0.224</v>
      </c>
      <c r="F77" s="51">
        <v>0.186</v>
      </c>
      <c r="G77" s="51">
        <v>3.7999999999999999E-2</v>
      </c>
      <c r="H77" s="52" t="s">
        <v>101</v>
      </c>
      <c r="I77" s="52" t="s">
        <v>553</v>
      </c>
      <c r="J77" s="51"/>
    </row>
    <row r="78" spans="1:10" ht="92" x14ac:dyDescent="0.25">
      <c r="A78" s="51"/>
      <c r="B78" s="52" t="s">
        <v>10</v>
      </c>
      <c r="C78" s="52" t="s">
        <v>720</v>
      </c>
      <c r="D78" s="52" t="s">
        <v>157</v>
      </c>
      <c r="E78" s="51">
        <v>0.253</v>
      </c>
      <c r="F78" s="51">
        <v>0.21</v>
      </c>
      <c r="G78" s="51">
        <v>4.2999999999999997E-2</v>
      </c>
      <c r="H78" s="52" t="s">
        <v>101</v>
      </c>
      <c r="I78" s="52" t="s">
        <v>554</v>
      </c>
      <c r="J78" s="51"/>
    </row>
    <row r="79" spans="1:10" ht="92" x14ac:dyDescent="0.25">
      <c r="A79" s="51"/>
      <c r="B79" s="52" t="s">
        <v>10</v>
      </c>
      <c r="C79" s="52" t="s">
        <v>166</v>
      </c>
      <c r="D79" s="52" t="s">
        <v>157</v>
      </c>
      <c r="E79" s="51">
        <v>0.17100000000000001</v>
      </c>
      <c r="F79" s="51">
        <v>0.14199999999999999</v>
      </c>
      <c r="G79" s="51">
        <v>2.9000000000000001E-2</v>
      </c>
      <c r="H79" s="52" t="s">
        <v>101</v>
      </c>
      <c r="I79" s="52" t="s">
        <v>759</v>
      </c>
      <c r="J79" s="51"/>
    </row>
    <row r="80" spans="1:10" ht="92" x14ac:dyDescent="0.25">
      <c r="A80" s="51"/>
      <c r="B80" s="52" t="s">
        <v>10</v>
      </c>
      <c r="C80" s="52" t="s">
        <v>168</v>
      </c>
      <c r="D80" s="52" t="s">
        <v>157</v>
      </c>
      <c r="E80" s="51">
        <v>0.14599999999999999</v>
      </c>
      <c r="F80" s="51">
        <v>8.7999999999999995E-2</v>
      </c>
      <c r="G80" s="51">
        <v>5.8000000000000003E-2</v>
      </c>
      <c r="H80" s="52" t="s">
        <v>101</v>
      </c>
      <c r="I80" s="52" t="s">
        <v>556</v>
      </c>
      <c r="J80" s="51"/>
    </row>
    <row r="81" spans="1:10" ht="92" x14ac:dyDescent="0.25">
      <c r="A81" s="51"/>
      <c r="B81" s="52" t="s">
        <v>30</v>
      </c>
      <c r="C81" s="52" t="s">
        <v>722</v>
      </c>
      <c r="D81" s="52" t="s">
        <v>157</v>
      </c>
      <c r="E81" s="51">
        <v>0.16800000000000001</v>
      </c>
      <c r="F81" s="51">
        <v>0.13500000000000001</v>
      </c>
      <c r="G81" s="51">
        <v>3.3000000000000002E-2</v>
      </c>
      <c r="H81" s="52" t="s">
        <v>101</v>
      </c>
      <c r="I81" s="52" t="s">
        <v>557</v>
      </c>
      <c r="J81" s="51"/>
    </row>
    <row r="82" spans="1:10" ht="80.5" x14ac:dyDescent="0.25">
      <c r="A82" s="51"/>
      <c r="B82" s="52" t="s">
        <v>30</v>
      </c>
      <c r="C82" s="52" t="s">
        <v>723</v>
      </c>
      <c r="D82" s="52" t="s">
        <v>157</v>
      </c>
      <c r="E82" s="51">
        <v>0.21299999999999999</v>
      </c>
      <c r="F82" s="51">
        <v>0.17100000000000001</v>
      </c>
      <c r="G82" s="51">
        <v>4.2000000000000003E-2</v>
      </c>
      <c r="H82" s="52" t="s">
        <v>101</v>
      </c>
      <c r="I82" s="52" t="s">
        <v>558</v>
      </c>
      <c r="J82" s="51"/>
    </row>
    <row r="83" spans="1:10" ht="103.5" x14ac:dyDescent="0.25">
      <c r="A83" s="51"/>
      <c r="B83" s="52" t="s">
        <v>30</v>
      </c>
      <c r="C83" s="52" t="s">
        <v>724</v>
      </c>
      <c r="D83" s="52" t="s">
        <v>157</v>
      </c>
      <c r="E83" s="51">
        <v>0.24099999999999999</v>
      </c>
      <c r="F83" s="51">
        <v>0.193</v>
      </c>
      <c r="G83" s="51">
        <v>4.7E-2</v>
      </c>
      <c r="H83" s="52" t="s">
        <v>101</v>
      </c>
      <c r="I83" s="52" t="s">
        <v>559</v>
      </c>
      <c r="J83" s="51"/>
    </row>
    <row r="84" spans="1:10" ht="46" x14ac:dyDescent="0.25">
      <c r="A84" s="51"/>
      <c r="B84" s="52" t="s">
        <v>30</v>
      </c>
      <c r="C84" s="52" t="s">
        <v>166</v>
      </c>
      <c r="D84" s="52" t="s">
        <v>157</v>
      </c>
      <c r="E84" s="51">
        <v>0.157</v>
      </c>
      <c r="F84" s="51">
        <v>0.126</v>
      </c>
      <c r="G84" s="51">
        <v>3.1E-2</v>
      </c>
      <c r="H84" s="52" t="s">
        <v>101</v>
      </c>
      <c r="I84" s="52" t="s">
        <v>560</v>
      </c>
      <c r="J84" s="51"/>
    </row>
    <row r="85" spans="1:10" ht="92" x14ac:dyDescent="0.25">
      <c r="A85" s="51"/>
      <c r="B85" s="52" t="s">
        <v>49</v>
      </c>
      <c r="C85" s="52" t="s">
        <v>725</v>
      </c>
      <c r="D85" s="52" t="s">
        <v>157</v>
      </c>
      <c r="E85" s="51">
        <v>0.192</v>
      </c>
      <c r="F85" s="51">
        <v>0.17499999999999999</v>
      </c>
      <c r="G85" s="51">
        <v>1.6E-2</v>
      </c>
      <c r="H85" s="52" t="s">
        <v>101</v>
      </c>
      <c r="I85" s="52" t="s">
        <v>561</v>
      </c>
      <c r="J85" s="51"/>
    </row>
    <row r="86" spans="1:10" ht="80.5" x14ac:dyDescent="0.25">
      <c r="A86" s="51"/>
      <c r="B86" s="52" t="s">
        <v>49</v>
      </c>
      <c r="C86" s="52" t="s">
        <v>726</v>
      </c>
      <c r="D86" s="52" t="s">
        <v>157</v>
      </c>
      <c r="E86" s="51">
        <v>0.19600000000000001</v>
      </c>
      <c r="F86" s="51">
        <v>0.17499999999999999</v>
      </c>
      <c r="G86" s="51">
        <v>2.1000000000000001E-2</v>
      </c>
      <c r="H86" s="52" t="s">
        <v>101</v>
      </c>
      <c r="I86" s="52" t="s">
        <v>562</v>
      </c>
      <c r="J86" s="51"/>
    </row>
    <row r="87" spans="1:10" ht="92" x14ac:dyDescent="0.25">
      <c r="A87" s="51"/>
      <c r="B87" s="52" t="s">
        <v>49</v>
      </c>
      <c r="C87" s="52" t="s">
        <v>727</v>
      </c>
      <c r="D87" s="52" t="s">
        <v>157</v>
      </c>
      <c r="E87" s="51">
        <v>0.221</v>
      </c>
      <c r="F87" s="51">
        <v>0.19800000000000001</v>
      </c>
      <c r="G87" s="51">
        <v>2.4E-2</v>
      </c>
      <c r="H87" s="52" t="s">
        <v>101</v>
      </c>
      <c r="I87" s="52" t="s">
        <v>563</v>
      </c>
      <c r="J87" s="51"/>
    </row>
    <row r="88" spans="1:10" ht="92" x14ac:dyDescent="0.25">
      <c r="A88" s="51"/>
      <c r="B88" s="52" t="s">
        <v>177</v>
      </c>
      <c r="C88" s="52" t="s">
        <v>728</v>
      </c>
      <c r="D88" s="52" t="s">
        <v>157</v>
      </c>
      <c r="E88" s="51">
        <v>0.14899999999999999</v>
      </c>
      <c r="F88" s="51">
        <v>0.122</v>
      </c>
      <c r="G88" s="51">
        <v>2.7E-2</v>
      </c>
      <c r="H88" s="52" t="s">
        <v>101</v>
      </c>
      <c r="I88" s="52" t="s">
        <v>564</v>
      </c>
      <c r="J88" s="51"/>
    </row>
    <row r="89" spans="1:10" ht="69" x14ac:dyDescent="0.25">
      <c r="A89" s="51"/>
      <c r="B89" s="52" t="s">
        <v>177</v>
      </c>
      <c r="C89" s="52" t="s">
        <v>729</v>
      </c>
      <c r="D89" s="52" t="s">
        <v>157</v>
      </c>
      <c r="E89" s="51">
        <v>0.189</v>
      </c>
      <c r="F89" s="51">
        <v>0.154</v>
      </c>
      <c r="G89" s="51">
        <v>3.5000000000000003E-2</v>
      </c>
      <c r="H89" s="52" t="s">
        <v>101</v>
      </c>
      <c r="I89" s="52" t="s">
        <v>565</v>
      </c>
      <c r="J89" s="51"/>
    </row>
    <row r="90" spans="1:10" ht="92" x14ac:dyDescent="0.25">
      <c r="A90" s="51"/>
      <c r="B90" s="52" t="s">
        <v>177</v>
      </c>
      <c r="C90" s="52" t="s">
        <v>730</v>
      </c>
      <c r="D90" s="52" t="s">
        <v>157</v>
      </c>
      <c r="E90" s="51">
        <v>0.214</v>
      </c>
      <c r="F90" s="51">
        <v>0.17399999999999999</v>
      </c>
      <c r="G90" s="51">
        <v>3.9E-2</v>
      </c>
      <c r="H90" s="52" t="s">
        <v>101</v>
      </c>
      <c r="I90" s="52" t="s">
        <v>566</v>
      </c>
      <c r="J90" s="51"/>
    </row>
    <row r="91" spans="1:10" ht="69" x14ac:dyDescent="0.25">
      <c r="A91" s="51"/>
      <c r="B91" s="52" t="s">
        <v>181</v>
      </c>
      <c r="C91" s="52" t="s">
        <v>182</v>
      </c>
      <c r="D91" s="52" t="s">
        <v>157</v>
      </c>
      <c r="E91" s="51">
        <v>7.4999999999999997E-2</v>
      </c>
      <c r="F91" s="51">
        <v>6.0000000000000001E-3</v>
      </c>
      <c r="G91" s="51">
        <v>7.0000000000000007E-2</v>
      </c>
      <c r="H91" s="52" t="s">
        <v>101</v>
      </c>
      <c r="I91" s="52" t="s">
        <v>567</v>
      </c>
      <c r="J91" s="51"/>
    </row>
    <row r="92" spans="1:10" ht="69" x14ac:dyDescent="0.25">
      <c r="A92" s="51"/>
      <c r="B92" s="52" t="s">
        <v>184</v>
      </c>
      <c r="C92" s="52" t="s">
        <v>182</v>
      </c>
      <c r="D92" s="52" t="s">
        <v>157</v>
      </c>
      <c r="E92" s="51">
        <v>0.122</v>
      </c>
      <c r="F92" s="51">
        <v>4.2000000000000003E-2</v>
      </c>
      <c r="G92" s="51">
        <v>8.1000000000000003E-2</v>
      </c>
      <c r="H92" s="52" t="s">
        <v>101</v>
      </c>
      <c r="I92" s="52" t="s">
        <v>567</v>
      </c>
      <c r="J92" s="51"/>
    </row>
    <row r="93" spans="1:10" ht="69" x14ac:dyDescent="0.25">
      <c r="A93" s="51"/>
      <c r="B93" s="52" t="s">
        <v>568</v>
      </c>
      <c r="C93" s="52" t="s">
        <v>182</v>
      </c>
      <c r="D93" s="52" t="s">
        <v>157</v>
      </c>
      <c r="E93" s="51">
        <v>0.20699999999999999</v>
      </c>
      <c r="F93" s="51">
        <v>1E-3</v>
      </c>
      <c r="G93" s="51">
        <v>0.20599999999999999</v>
      </c>
      <c r="H93" s="52" t="s">
        <v>101</v>
      </c>
      <c r="I93" s="52" t="s">
        <v>567</v>
      </c>
      <c r="J93" s="51"/>
    </row>
    <row r="94" spans="1:10" ht="69" x14ac:dyDescent="0.25">
      <c r="A94" s="51"/>
      <c r="B94" s="52" t="s">
        <v>749</v>
      </c>
      <c r="C94" s="52" t="s">
        <v>182</v>
      </c>
      <c r="D94" s="52" t="s">
        <v>157</v>
      </c>
      <c r="E94" s="51">
        <v>0.126</v>
      </c>
      <c r="F94" s="51">
        <v>0</v>
      </c>
      <c r="G94" s="51">
        <v>0.126</v>
      </c>
      <c r="H94" s="52" t="s">
        <v>101</v>
      </c>
      <c r="I94" s="52" t="s">
        <v>453</v>
      </c>
      <c r="J94" s="51"/>
    </row>
    <row r="95" spans="1:10" ht="69" x14ac:dyDescent="0.25">
      <c r="A95" s="51"/>
      <c r="B95" s="52" t="s">
        <v>226</v>
      </c>
      <c r="C95" s="52" t="s">
        <v>132</v>
      </c>
      <c r="D95" s="52" t="s">
        <v>157</v>
      </c>
      <c r="E95" s="51">
        <v>0.107</v>
      </c>
      <c r="F95" s="51">
        <v>0</v>
      </c>
      <c r="G95" s="51">
        <v>0.107</v>
      </c>
      <c r="H95" s="52" t="s">
        <v>101</v>
      </c>
      <c r="I95" s="52" t="s">
        <v>731</v>
      </c>
      <c r="J95" s="51"/>
    </row>
    <row r="96" spans="1:10" ht="23" x14ac:dyDescent="0.25">
      <c r="A96" s="51" t="s">
        <v>203</v>
      </c>
      <c r="B96" s="52" t="s">
        <v>226</v>
      </c>
      <c r="C96" s="52" t="s">
        <v>132</v>
      </c>
      <c r="D96" s="52" t="s">
        <v>157</v>
      </c>
      <c r="E96" s="51">
        <v>7.0000000000000001E-3</v>
      </c>
      <c r="F96" s="51">
        <v>0</v>
      </c>
      <c r="G96" s="51">
        <v>1E-3</v>
      </c>
      <c r="H96" s="52" t="s">
        <v>101</v>
      </c>
      <c r="I96" s="52"/>
      <c r="J96" s="51"/>
    </row>
    <row r="97" spans="1:10" ht="23" x14ac:dyDescent="0.25">
      <c r="A97" s="51" t="s">
        <v>205</v>
      </c>
      <c r="B97" s="52"/>
      <c r="C97" s="52" t="s">
        <v>30</v>
      </c>
      <c r="D97" s="52" t="s">
        <v>157</v>
      </c>
      <c r="E97" s="51">
        <v>0.29799999999999999</v>
      </c>
      <c r="F97" s="51">
        <v>0.24</v>
      </c>
      <c r="G97" s="51">
        <v>5.8000000000000003E-2</v>
      </c>
      <c r="H97" s="52" t="s">
        <v>101</v>
      </c>
      <c r="I97" s="52" t="s">
        <v>206</v>
      </c>
      <c r="J97" s="51"/>
    </row>
    <row r="98" spans="1:10" ht="23" x14ac:dyDescent="0.25">
      <c r="A98" s="51" t="s">
        <v>503</v>
      </c>
      <c r="B98" s="52"/>
      <c r="C98" s="52" t="s">
        <v>10</v>
      </c>
      <c r="D98" s="52" t="s">
        <v>157</v>
      </c>
      <c r="E98" s="51">
        <v>0.312</v>
      </c>
      <c r="F98" s="51">
        <v>0.252</v>
      </c>
      <c r="G98" s="51">
        <v>0.06</v>
      </c>
      <c r="H98" s="52"/>
      <c r="I98" s="52" t="s">
        <v>206</v>
      </c>
      <c r="J98" s="51"/>
    </row>
    <row r="99" spans="1:10" ht="23" x14ac:dyDescent="0.25">
      <c r="A99" s="51" t="s">
        <v>503</v>
      </c>
      <c r="B99" s="52"/>
      <c r="C99" s="52" t="s">
        <v>49</v>
      </c>
      <c r="D99" s="52" t="s">
        <v>157</v>
      </c>
      <c r="E99" s="51">
        <v>0.27400000000000002</v>
      </c>
      <c r="F99" s="51">
        <v>0.221</v>
      </c>
      <c r="G99" s="51">
        <v>5.2999999999999999E-2</v>
      </c>
      <c r="H99" s="52"/>
      <c r="I99" s="52" t="s">
        <v>206</v>
      </c>
      <c r="J99" s="51"/>
    </row>
    <row r="100" spans="1:10" ht="34.5" x14ac:dyDescent="0.25">
      <c r="A100" s="51" t="s">
        <v>504</v>
      </c>
      <c r="B100" s="52"/>
      <c r="C100" s="52" t="s">
        <v>30</v>
      </c>
      <c r="D100" s="52" t="s">
        <v>208</v>
      </c>
      <c r="E100" s="51">
        <v>3.3000000000000002E-2</v>
      </c>
      <c r="F100" s="51">
        <v>2.7E-2</v>
      </c>
      <c r="G100" s="51">
        <v>6.0000000000000001E-3</v>
      </c>
      <c r="H100" s="52" t="s">
        <v>101</v>
      </c>
      <c r="I100" s="52" t="s">
        <v>505</v>
      </c>
      <c r="J100" s="51"/>
    </row>
    <row r="101" spans="1:10" ht="23" x14ac:dyDescent="0.25">
      <c r="A101" s="51"/>
      <c r="B101" s="52"/>
      <c r="C101" s="52" t="s">
        <v>30</v>
      </c>
      <c r="D101" s="52" t="s">
        <v>157</v>
      </c>
      <c r="E101" s="51">
        <v>1.0429999999999999</v>
      </c>
      <c r="F101" s="51">
        <v>0.85299999999999998</v>
      </c>
      <c r="G101" s="51">
        <v>0.19</v>
      </c>
      <c r="H101" s="52" t="s">
        <v>101</v>
      </c>
      <c r="I101" s="52"/>
      <c r="J101" s="51"/>
    </row>
    <row r="102" spans="1:10" ht="34.5" x14ac:dyDescent="0.25">
      <c r="A102" s="51" t="s">
        <v>217</v>
      </c>
      <c r="B102" s="52"/>
      <c r="C102" s="52"/>
      <c r="D102" s="52" t="s">
        <v>208</v>
      </c>
      <c r="E102" s="51">
        <v>3.5999999999999997E-2</v>
      </c>
      <c r="F102" s="51">
        <v>2.5000000000000001E-2</v>
      </c>
      <c r="G102" s="51">
        <v>1.0999999999999999E-2</v>
      </c>
      <c r="H102" s="52" t="s">
        <v>515</v>
      </c>
      <c r="I102" s="52" t="s">
        <v>643</v>
      </c>
      <c r="J102" s="51" t="s">
        <v>517</v>
      </c>
    </row>
    <row r="103" spans="1:10" ht="57.5" x14ac:dyDescent="0.25">
      <c r="A103" s="51" t="s">
        <v>222</v>
      </c>
      <c r="B103" s="52" t="s">
        <v>223</v>
      </c>
      <c r="C103" s="52" t="s">
        <v>182</v>
      </c>
      <c r="D103" s="52" t="s">
        <v>208</v>
      </c>
      <c r="E103" s="51">
        <v>6.0000000000000001E-3</v>
      </c>
      <c r="F103" s="51">
        <v>5.0000000000000001E-3</v>
      </c>
      <c r="G103" s="51">
        <v>1E-3</v>
      </c>
      <c r="H103" s="52" t="s">
        <v>515</v>
      </c>
      <c r="I103" s="52" t="s">
        <v>644</v>
      </c>
      <c r="J103" s="51" t="s">
        <v>517</v>
      </c>
    </row>
    <row r="104" spans="1:10" ht="92" x14ac:dyDescent="0.25">
      <c r="A104" s="51"/>
      <c r="B104" s="52" t="s">
        <v>645</v>
      </c>
      <c r="C104" s="52" t="s">
        <v>182</v>
      </c>
      <c r="D104" s="52" t="s">
        <v>208</v>
      </c>
      <c r="E104" s="51">
        <v>2.4E-2</v>
      </c>
      <c r="F104" s="51">
        <v>1.9E-2</v>
      </c>
      <c r="G104" s="51">
        <v>5.0000000000000001E-3</v>
      </c>
      <c r="H104" s="52" t="s">
        <v>515</v>
      </c>
      <c r="I104" s="52" t="s">
        <v>646</v>
      </c>
      <c r="J104" s="51" t="s">
        <v>517</v>
      </c>
    </row>
    <row r="105" spans="1:10" ht="46" x14ac:dyDescent="0.25">
      <c r="A105" s="51"/>
      <c r="B105" s="52" t="s">
        <v>647</v>
      </c>
      <c r="C105" s="52"/>
      <c r="D105" s="52" t="s">
        <v>208</v>
      </c>
      <c r="E105" s="51">
        <v>0</v>
      </c>
      <c r="F105" s="51">
        <v>0</v>
      </c>
      <c r="G105" s="51">
        <v>0</v>
      </c>
      <c r="H105" s="52" t="s">
        <v>515</v>
      </c>
      <c r="I105" s="52" t="s">
        <v>648</v>
      </c>
      <c r="J105" s="51" t="s">
        <v>517</v>
      </c>
    </row>
    <row r="106" spans="1:10" ht="80.5" x14ac:dyDescent="0.25">
      <c r="A106" s="51"/>
      <c r="B106" s="52" t="s">
        <v>228</v>
      </c>
      <c r="C106" s="52"/>
      <c r="D106" s="52" t="s">
        <v>208</v>
      </c>
      <c r="E106" s="51">
        <v>2.5999999999999999E-2</v>
      </c>
      <c r="F106" s="51">
        <v>0</v>
      </c>
      <c r="G106" s="51">
        <v>2.5999999999999999E-2</v>
      </c>
      <c r="H106" s="52" t="s">
        <v>515</v>
      </c>
      <c r="I106" s="52" t="s">
        <v>649</v>
      </c>
      <c r="J106" s="51" t="s">
        <v>517</v>
      </c>
    </row>
    <row r="107" spans="1:10" ht="46" x14ac:dyDescent="0.25">
      <c r="A107" s="51" t="s">
        <v>518</v>
      </c>
      <c r="B107" s="52" t="s">
        <v>650</v>
      </c>
      <c r="C107" s="52" t="s">
        <v>651</v>
      </c>
      <c r="D107" s="52" t="s">
        <v>208</v>
      </c>
      <c r="E107" s="51">
        <v>0.14000000000000001</v>
      </c>
      <c r="F107" s="51">
        <v>0.113</v>
      </c>
      <c r="G107" s="51">
        <v>2.7E-2</v>
      </c>
      <c r="H107" s="52" t="s">
        <v>101</v>
      </c>
      <c r="I107" s="52" t="s">
        <v>652</v>
      </c>
      <c r="J107" s="51"/>
    </row>
    <row r="108" spans="1:10" ht="46" x14ac:dyDescent="0.25">
      <c r="A108" s="51"/>
      <c r="B108" s="52" t="s">
        <v>653</v>
      </c>
      <c r="C108" s="52" t="s">
        <v>651</v>
      </c>
      <c r="D108" s="52" t="s">
        <v>208</v>
      </c>
      <c r="E108" s="51">
        <v>0.13500000000000001</v>
      </c>
      <c r="F108" s="51">
        <v>0.109</v>
      </c>
      <c r="G108" s="51">
        <v>2.5999999999999999E-2</v>
      </c>
      <c r="H108" s="52" t="s">
        <v>101</v>
      </c>
      <c r="I108" s="52" t="s">
        <v>654</v>
      </c>
      <c r="J108" s="51"/>
    </row>
    <row r="109" spans="1:10" ht="46" x14ac:dyDescent="0.25">
      <c r="A109" s="51"/>
      <c r="B109" s="52" t="s">
        <v>655</v>
      </c>
      <c r="C109" s="52" t="s">
        <v>651</v>
      </c>
      <c r="D109" s="52" t="s">
        <v>208</v>
      </c>
      <c r="E109" s="51">
        <v>0.14599999999999999</v>
      </c>
      <c r="F109" s="51">
        <v>0.11799999999999999</v>
      </c>
      <c r="G109" s="51">
        <v>2.8000000000000001E-2</v>
      </c>
      <c r="H109" s="52" t="s">
        <v>101</v>
      </c>
      <c r="I109" s="52" t="s">
        <v>654</v>
      </c>
      <c r="J109" s="51"/>
    </row>
    <row r="110" spans="1:10" ht="57.5" x14ac:dyDescent="0.25">
      <c r="A110" s="51"/>
      <c r="B110" s="52" t="s">
        <v>650</v>
      </c>
      <c r="C110" s="52" t="s">
        <v>226</v>
      </c>
      <c r="D110" s="52" t="s">
        <v>208</v>
      </c>
      <c r="E110" s="51">
        <v>0.13400000000000001</v>
      </c>
      <c r="F110" s="51">
        <v>0</v>
      </c>
      <c r="G110" s="51">
        <v>0.13400000000000001</v>
      </c>
      <c r="H110" s="52" t="s">
        <v>101</v>
      </c>
      <c r="I110" s="52" t="s">
        <v>656</v>
      </c>
      <c r="J110" s="51"/>
    </row>
    <row r="111" spans="1:10" ht="46" x14ac:dyDescent="0.25">
      <c r="A111" s="51" t="s">
        <v>238</v>
      </c>
      <c r="B111" s="52" t="s">
        <v>226</v>
      </c>
      <c r="C111" s="52"/>
      <c r="D111" s="52" t="s">
        <v>208</v>
      </c>
      <c r="E111" s="51">
        <v>9.5000000000000001E-2</v>
      </c>
      <c r="F111" s="51">
        <v>0</v>
      </c>
      <c r="G111" s="51">
        <v>9.5000000000000001E-2</v>
      </c>
      <c r="H111" s="52" t="s">
        <v>101</v>
      </c>
      <c r="I111" s="52" t="s">
        <v>658</v>
      </c>
      <c r="J111" s="51"/>
    </row>
    <row r="112" spans="1:10" ht="46" x14ac:dyDescent="0.25">
      <c r="A112" s="51" t="s">
        <v>240</v>
      </c>
      <c r="B112" s="52" t="s">
        <v>226</v>
      </c>
      <c r="C112" s="52"/>
      <c r="D112" s="52" t="s">
        <v>208</v>
      </c>
      <c r="E112" s="51">
        <v>8.4000000000000005E-2</v>
      </c>
      <c r="F112" s="51">
        <v>0</v>
      </c>
      <c r="G112" s="51">
        <v>8.4000000000000005E-2</v>
      </c>
      <c r="H112" s="52" t="s">
        <v>101</v>
      </c>
      <c r="I112" s="52" t="s">
        <v>659</v>
      </c>
      <c r="J112" s="51"/>
    </row>
    <row r="113" spans="1:10" ht="57.5" x14ac:dyDescent="0.25">
      <c r="A113" s="51" t="s">
        <v>244</v>
      </c>
      <c r="B113" s="52" t="s">
        <v>245</v>
      </c>
      <c r="C113" s="52" t="s">
        <v>246</v>
      </c>
      <c r="D113" s="52" t="s">
        <v>208</v>
      </c>
      <c r="E113" s="51">
        <v>0.29699999999999999</v>
      </c>
      <c r="F113" s="51">
        <v>0.27800000000000002</v>
      </c>
      <c r="G113" s="51">
        <v>1.9E-2</v>
      </c>
      <c r="H113" s="52" t="s">
        <v>101</v>
      </c>
      <c r="I113" s="52" t="s">
        <v>760</v>
      </c>
      <c r="J113" s="51"/>
    </row>
    <row r="114" spans="1:10" ht="57.5" x14ac:dyDescent="0.25">
      <c r="A114" s="51"/>
      <c r="B114" s="52" t="s">
        <v>249</v>
      </c>
      <c r="C114" s="52" t="s">
        <v>250</v>
      </c>
      <c r="D114" s="52" t="s">
        <v>208</v>
      </c>
      <c r="E114" s="51">
        <v>0.2</v>
      </c>
      <c r="F114" s="51">
        <v>0.187</v>
      </c>
      <c r="G114" s="51">
        <v>1.2999999999999999E-2</v>
      </c>
      <c r="H114" s="52" t="s">
        <v>101</v>
      </c>
      <c r="I114" s="52" t="s">
        <v>760</v>
      </c>
      <c r="J114" s="51"/>
    </row>
    <row r="115" spans="1:10" ht="57.5" x14ac:dyDescent="0.25">
      <c r="A115" s="51"/>
      <c r="B115" s="52" t="s">
        <v>251</v>
      </c>
      <c r="C115" s="52" t="s">
        <v>252</v>
      </c>
      <c r="D115" s="52" t="s">
        <v>208</v>
      </c>
      <c r="E115" s="51">
        <v>0.14699999999999999</v>
      </c>
      <c r="F115" s="51">
        <v>0.13700000000000001</v>
      </c>
      <c r="G115" s="51">
        <v>0.01</v>
      </c>
      <c r="H115" s="52" t="s">
        <v>101</v>
      </c>
      <c r="I115" s="52" t="s">
        <v>760</v>
      </c>
      <c r="J115" s="51"/>
    </row>
    <row r="116" spans="1:10" x14ac:dyDescent="0.25">
      <c r="A116" s="50" t="s">
        <v>254</v>
      </c>
      <c r="B116" s="52"/>
      <c r="C116" s="52"/>
      <c r="D116" s="52"/>
      <c r="E116" s="51"/>
      <c r="F116" s="51"/>
      <c r="G116" s="51"/>
      <c r="H116" s="52"/>
      <c r="I116" s="52"/>
      <c r="J116" s="51"/>
    </row>
    <row r="117" spans="1:10" ht="23" x14ac:dyDescent="0.25">
      <c r="A117" s="51" t="s">
        <v>661</v>
      </c>
      <c r="B117" s="52" t="s">
        <v>256</v>
      </c>
      <c r="C117" s="52" t="s">
        <v>257</v>
      </c>
      <c r="D117" s="52" t="s">
        <v>258</v>
      </c>
      <c r="E117" s="51">
        <v>1.153</v>
      </c>
      <c r="F117" s="51">
        <v>0.89500000000000002</v>
      </c>
      <c r="G117" s="51">
        <v>0.25800000000000001</v>
      </c>
      <c r="H117" s="52" t="s">
        <v>662</v>
      </c>
      <c r="I117" s="52" t="s">
        <v>260</v>
      </c>
      <c r="J117" s="51" t="s">
        <v>663</v>
      </c>
    </row>
    <row r="118" spans="1:10" ht="34.5" x14ac:dyDescent="0.25">
      <c r="A118" s="51"/>
      <c r="B118" s="52" t="s">
        <v>261</v>
      </c>
      <c r="C118" s="52" t="s">
        <v>664</v>
      </c>
      <c r="D118" s="52" t="s">
        <v>258</v>
      </c>
      <c r="E118" s="51">
        <v>0.432</v>
      </c>
      <c r="F118" s="51">
        <v>0.33600000000000002</v>
      </c>
      <c r="G118" s="51">
        <v>9.6000000000000002E-2</v>
      </c>
      <c r="H118" s="52" t="s">
        <v>662</v>
      </c>
      <c r="I118" s="52" t="s">
        <v>264</v>
      </c>
      <c r="J118" s="51" t="s">
        <v>663</v>
      </c>
    </row>
    <row r="119" spans="1:10" ht="34.5" x14ac:dyDescent="0.25">
      <c r="A119" s="51"/>
      <c r="B119" s="52"/>
      <c r="C119" s="52" t="s">
        <v>665</v>
      </c>
      <c r="D119" s="52" t="s">
        <v>258</v>
      </c>
      <c r="E119" s="51">
        <v>0.25900000000000001</v>
      </c>
      <c r="F119" s="51">
        <v>0.20100000000000001</v>
      </c>
      <c r="G119" s="51">
        <v>5.8000000000000003E-2</v>
      </c>
      <c r="H119" s="52" t="s">
        <v>662</v>
      </c>
      <c r="I119" s="52" t="s">
        <v>266</v>
      </c>
      <c r="J119" s="51" t="s">
        <v>663</v>
      </c>
    </row>
    <row r="120" spans="1:10" ht="23" x14ac:dyDescent="0.25">
      <c r="A120" s="51"/>
      <c r="B120" s="52"/>
      <c r="C120" s="52" t="s">
        <v>666</v>
      </c>
      <c r="D120" s="52" t="s">
        <v>258</v>
      </c>
      <c r="E120" s="51">
        <v>0.11</v>
      </c>
      <c r="F120" s="51">
        <v>8.5999999999999993E-2</v>
      </c>
      <c r="G120" s="51">
        <v>2.4E-2</v>
      </c>
      <c r="H120" s="52" t="s">
        <v>662</v>
      </c>
      <c r="I120" s="52" t="s">
        <v>268</v>
      </c>
      <c r="J120" s="51" t="s">
        <v>663</v>
      </c>
    </row>
    <row r="121" spans="1:10" ht="46" x14ac:dyDescent="0.25">
      <c r="A121" s="51"/>
      <c r="B121" s="52"/>
      <c r="C121" s="52" t="s">
        <v>305</v>
      </c>
      <c r="D121" s="52" t="s">
        <v>258</v>
      </c>
      <c r="E121" s="51">
        <v>8.2000000000000003E-2</v>
      </c>
      <c r="F121" s="51">
        <v>6.4000000000000001E-2</v>
      </c>
      <c r="G121" s="51">
        <v>1.7999999999999999E-2</v>
      </c>
      <c r="H121" s="52" t="s">
        <v>662</v>
      </c>
      <c r="I121" s="52" t="s">
        <v>270</v>
      </c>
      <c r="J121" s="51" t="s">
        <v>663</v>
      </c>
    </row>
    <row r="122" spans="1:10" ht="23" x14ac:dyDescent="0.25">
      <c r="A122" s="51"/>
      <c r="B122" s="52"/>
      <c r="C122" s="52" t="s">
        <v>271</v>
      </c>
      <c r="D122" s="52" t="s">
        <v>258</v>
      </c>
      <c r="E122" s="51">
        <v>7.9000000000000001E-2</v>
      </c>
      <c r="F122" s="51">
        <v>6.0999999999999999E-2</v>
      </c>
      <c r="G122" s="51">
        <v>1.7999999999999999E-2</v>
      </c>
      <c r="H122" s="52" t="s">
        <v>662</v>
      </c>
      <c r="I122" s="52" t="s">
        <v>272</v>
      </c>
      <c r="J122" s="51" t="s">
        <v>663</v>
      </c>
    </row>
    <row r="123" spans="1:10" ht="23" x14ac:dyDescent="0.25">
      <c r="A123" s="51"/>
      <c r="B123" s="52" t="s">
        <v>222</v>
      </c>
      <c r="C123" s="52" t="s">
        <v>30</v>
      </c>
      <c r="D123" s="52" t="s">
        <v>258</v>
      </c>
      <c r="E123" s="51">
        <v>1.7999999999999999E-2</v>
      </c>
      <c r="F123" s="51">
        <v>1.4E-2</v>
      </c>
      <c r="G123" s="51">
        <v>4.0000000000000001E-3</v>
      </c>
      <c r="H123" s="52" t="s">
        <v>667</v>
      </c>
      <c r="I123" s="52" t="s">
        <v>668</v>
      </c>
      <c r="J123" s="51" t="s">
        <v>663</v>
      </c>
    </row>
    <row r="124" spans="1:10" ht="23" x14ac:dyDescent="0.25">
      <c r="A124" s="51"/>
      <c r="B124" s="52"/>
      <c r="C124" s="52" t="s">
        <v>226</v>
      </c>
      <c r="D124" s="52" t="s">
        <v>258</v>
      </c>
      <c r="E124" s="51">
        <v>0.01</v>
      </c>
      <c r="F124" s="51">
        <v>0</v>
      </c>
      <c r="G124" s="51">
        <v>0.01</v>
      </c>
      <c r="H124" s="52" t="s">
        <v>667</v>
      </c>
      <c r="I124" s="52" t="s">
        <v>668</v>
      </c>
      <c r="J124" s="51" t="s">
        <v>663</v>
      </c>
    </row>
    <row r="125" spans="1:10" ht="34.5" x14ac:dyDescent="0.25">
      <c r="A125" s="51"/>
      <c r="B125" s="52"/>
      <c r="C125" s="52" t="s">
        <v>182</v>
      </c>
      <c r="D125" s="52" t="s">
        <v>258</v>
      </c>
      <c r="E125" s="51">
        <v>1.2E-2</v>
      </c>
      <c r="F125" s="51">
        <v>3.0000000000000001E-3</v>
      </c>
      <c r="G125" s="51">
        <v>8.9999999999999993E-3</v>
      </c>
      <c r="H125" s="52" t="s">
        <v>669</v>
      </c>
      <c r="I125" s="52" t="s">
        <v>670</v>
      </c>
      <c r="J125" s="51" t="s">
        <v>663</v>
      </c>
    </row>
    <row r="126" spans="1:10" ht="57.5" x14ac:dyDescent="0.25">
      <c r="A126" s="51"/>
      <c r="B126" s="52" t="s">
        <v>277</v>
      </c>
      <c r="C126" s="52" t="s">
        <v>278</v>
      </c>
      <c r="D126" s="52" t="s">
        <v>258</v>
      </c>
      <c r="E126" s="51">
        <v>4.1000000000000002E-2</v>
      </c>
      <c r="F126" s="51">
        <v>3.2000000000000001E-2</v>
      </c>
      <c r="G126" s="51">
        <v>8.9999999999999993E-3</v>
      </c>
      <c r="H126" s="52" t="s">
        <v>671</v>
      </c>
      <c r="I126" s="52" t="s">
        <v>672</v>
      </c>
      <c r="J126" s="51" t="s">
        <v>663</v>
      </c>
    </row>
    <row r="127" spans="1:10" ht="23" x14ac:dyDescent="0.25">
      <c r="A127" s="51"/>
      <c r="B127" s="52"/>
      <c r="C127" s="52" t="s">
        <v>732</v>
      </c>
      <c r="D127" s="52" t="s">
        <v>258</v>
      </c>
      <c r="E127" s="51"/>
      <c r="F127" s="51"/>
      <c r="G127" s="51"/>
      <c r="H127" s="52" t="s">
        <v>733</v>
      </c>
      <c r="I127" s="52"/>
      <c r="J127" s="51" t="s">
        <v>663</v>
      </c>
    </row>
    <row r="128" spans="1:10" ht="69" x14ac:dyDescent="0.25">
      <c r="A128" s="51"/>
      <c r="B128" s="52"/>
      <c r="C128" s="52" t="s">
        <v>281</v>
      </c>
      <c r="D128" s="52" t="s">
        <v>258</v>
      </c>
      <c r="E128" s="51">
        <v>0.03</v>
      </c>
      <c r="F128" s="51">
        <v>2.3E-2</v>
      </c>
      <c r="G128" s="51">
        <v>7.0000000000000001E-3</v>
      </c>
      <c r="H128" s="52" t="s">
        <v>673</v>
      </c>
      <c r="I128" s="52" t="s">
        <v>674</v>
      </c>
      <c r="J128" s="51" t="s">
        <v>663</v>
      </c>
    </row>
    <row r="129" spans="1:10" ht="69" x14ac:dyDescent="0.25">
      <c r="A129" s="51"/>
      <c r="B129" s="52"/>
      <c r="C129" s="52" t="s">
        <v>283</v>
      </c>
      <c r="D129" s="52" t="s">
        <v>258</v>
      </c>
      <c r="E129" s="51">
        <v>2.1000000000000001E-2</v>
      </c>
      <c r="F129" s="51">
        <v>1.6E-2</v>
      </c>
      <c r="G129" s="51">
        <v>5.0000000000000001E-3</v>
      </c>
      <c r="H129" s="52" t="s">
        <v>673</v>
      </c>
      <c r="I129" s="52" t="s">
        <v>675</v>
      </c>
      <c r="J129" s="51" t="s">
        <v>663</v>
      </c>
    </row>
    <row r="130" spans="1:10" ht="46" x14ac:dyDescent="0.25">
      <c r="A130" s="51"/>
      <c r="B130" s="52" t="s">
        <v>287</v>
      </c>
      <c r="C130" s="52" t="s">
        <v>676</v>
      </c>
      <c r="D130" s="52" t="s">
        <v>258</v>
      </c>
      <c r="E130" s="51">
        <v>2.7E-2</v>
      </c>
      <c r="F130" s="51">
        <v>2.1999999999999999E-2</v>
      </c>
      <c r="G130" s="51">
        <v>5.0000000000000001E-3</v>
      </c>
      <c r="H130" s="52" t="s">
        <v>677</v>
      </c>
      <c r="I130" s="52" t="s">
        <v>678</v>
      </c>
      <c r="J130" s="51" t="s">
        <v>663</v>
      </c>
    </row>
    <row r="131" spans="1:10" ht="46" x14ac:dyDescent="0.25">
      <c r="A131" s="51"/>
      <c r="B131" s="52"/>
      <c r="C131" s="52" t="s">
        <v>679</v>
      </c>
      <c r="D131" s="52" t="s">
        <v>258</v>
      </c>
      <c r="E131" s="51">
        <v>2.1000000000000001E-2</v>
      </c>
      <c r="F131" s="51">
        <v>1.7000000000000001E-2</v>
      </c>
      <c r="G131" s="51">
        <v>4.0000000000000001E-3</v>
      </c>
      <c r="H131" s="52" t="s">
        <v>677</v>
      </c>
      <c r="I131" s="52" t="s">
        <v>678</v>
      </c>
      <c r="J131" s="51" t="s">
        <v>663</v>
      </c>
    </row>
    <row r="132" spans="1:10" ht="46" x14ac:dyDescent="0.25">
      <c r="A132" s="51"/>
      <c r="B132" s="52"/>
      <c r="C132" s="52" t="s">
        <v>680</v>
      </c>
      <c r="D132" s="52" t="s">
        <v>258</v>
      </c>
      <c r="E132" s="51">
        <v>1.4999999999999999E-2</v>
      </c>
      <c r="F132" s="51">
        <v>1.2E-2</v>
      </c>
      <c r="G132" s="51">
        <v>3.0000000000000001E-3</v>
      </c>
      <c r="H132" s="52" t="s">
        <v>681</v>
      </c>
      <c r="I132" s="52" t="s">
        <v>682</v>
      </c>
      <c r="J132" s="51" t="s">
        <v>663</v>
      </c>
    </row>
    <row r="133" spans="1:10" ht="57.5" x14ac:dyDescent="0.25">
      <c r="A133" s="51" t="s">
        <v>299</v>
      </c>
      <c r="B133" s="52" t="s">
        <v>256</v>
      </c>
      <c r="C133" s="52"/>
      <c r="D133" s="52" t="s">
        <v>258</v>
      </c>
      <c r="E133" s="51"/>
      <c r="F133" s="51"/>
      <c r="G133" s="51"/>
      <c r="H133" s="52" t="s">
        <v>734</v>
      </c>
      <c r="I133" s="52"/>
      <c r="J133" s="51" t="s">
        <v>663</v>
      </c>
    </row>
    <row r="134" spans="1:10" ht="23" x14ac:dyDescent="0.25">
      <c r="A134" s="51"/>
      <c r="B134" s="52" t="s">
        <v>261</v>
      </c>
      <c r="C134" s="52" t="s">
        <v>735</v>
      </c>
      <c r="D134" s="52" t="s">
        <v>258</v>
      </c>
      <c r="E134" s="51"/>
      <c r="F134" s="51"/>
      <c r="G134" s="51"/>
      <c r="H134" s="52" t="s">
        <v>733</v>
      </c>
      <c r="I134" s="52"/>
      <c r="J134" s="51" t="s">
        <v>663</v>
      </c>
    </row>
    <row r="135" spans="1:10" ht="23" x14ac:dyDescent="0.25">
      <c r="A135" s="51"/>
      <c r="B135" s="52"/>
      <c r="C135" s="52" t="s">
        <v>736</v>
      </c>
      <c r="D135" s="52" t="s">
        <v>258</v>
      </c>
      <c r="E135" s="51"/>
      <c r="F135" s="51"/>
      <c r="G135" s="51"/>
      <c r="H135" s="52" t="s">
        <v>733</v>
      </c>
      <c r="I135" s="52"/>
      <c r="J135" s="51" t="s">
        <v>663</v>
      </c>
    </row>
    <row r="136" spans="1:10" ht="23" x14ac:dyDescent="0.25">
      <c r="A136" s="51"/>
      <c r="B136" s="52"/>
      <c r="C136" s="52" t="s">
        <v>300</v>
      </c>
      <c r="D136" s="52" t="s">
        <v>258</v>
      </c>
      <c r="E136" s="51">
        <v>0.2</v>
      </c>
      <c r="F136" s="51">
        <v>0.155</v>
      </c>
      <c r="G136" s="51">
        <v>4.4999999999999998E-2</v>
      </c>
      <c r="H136" s="52" t="s">
        <v>683</v>
      </c>
      <c r="I136" s="52" t="s">
        <v>302</v>
      </c>
      <c r="J136" s="51" t="s">
        <v>663</v>
      </c>
    </row>
    <row r="137" spans="1:10" ht="46" x14ac:dyDescent="0.25">
      <c r="A137" s="51"/>
      <c r="B137" s="52"/>
      <c r="C137" s="52" t="s">
        <v>303</v>
      </c>
      <c r="D137" s="52" t="s">
        <v>258</v>
      </c>
      <c r="E137" s="51">
        <v>0.11700000000000001</v>
      </c>
      <c r="F137" s="51">
        <v>9.0999999999999998E-2</v>
      </c>
      <c r="G137" s="51">
        <v>2.5999999999999999E-2</v>
      </c>
      <c r="H137" s="52" t="s">
        <v>683</v>
      </c>
      <c r="I137" s="52" t="s">
        <v>304</v>
      </c>
      <c r="J137" s="51" t="s">
        <v>663</v>
      </c>
    </row>
    <row r="138" spans="1:10" ht="46" x14ac:dyDescent="0.25">
      <c r="A138" s="51"/>
      <c r="B138" s="52"/>
      <c r="C138" s="52" t="s">
        <v>305</v>
      </c>
      <c r="D138" s="52" t="s">
        <v>258</v>
      </c>
      <c r="E138" s="51">
        <v>0.10199999999999999</v>
      </c>
      <c r="F138" s="51">
        <v>0.08</v>
      </c>
      <c r="G138" s="51">
        <v>2.1999999999999999E-2</v>
      </c>
      <c r="H138" s="52" t="s">
        <v>683</v>
      </c>
      <c r="I138" s="52" t="s">
        <v>304</v>
      </c>
      <c r="J138" s="51" t="s">
        <v>663</v>
      </c>
    </row>
    <row r="139" spans="1:10" ht="23" x14ac:dyDescent="0.25">
      <c r="A139" s="51"/>
      <c r="B139" s="52"/>
      <c r="C139" s="52" t="s">
        <v>271</v>
      </c>
      <c r="D139" s="52" t="s">
        <v>258</v>
      </c>
      <c r="E139" s="51">
        <v>9.2999999999999999E-2</v>
      </c>
      <c r="F139" s="51">
        <v>7.2999999999999995E-2</v>
      </c>
      <c r="G139" s="51">
        <v>0.02</v>
      </c>
      <c r="H139" s="52" t="s">
        <v>683</v>
      </c>
      <c r="I139" s="52" t="s">
        <v>684</v>
      </c>
      <c r="J139" s="51" t="s">
        <v>663</v>
      </c>
    </row>
    <row r="140" spans="1:10" ht="23" x14ac:dyDescent="0.25">
      <c r="A140" s="51"/>
      <c r="B140" s="52" t="s">
        <v>222</v>
      </c>
      <c r="C140" s="52" t="s">
        <v>30</v>
      </c>
      <c r="D140" s="52" t="s">
        <v>258</v>
      </c>
      <c r="E140" s="51">
        <v>0.03</v>
      </c>
      <c r="F140" s="51">
        <v>2.3E-2</v>
      </c>
      <c r="G140" s="51">
        <v>7.0000000000000001E-3</v>
      </c>
      <c r="H140" s="52" t="s">
        <v>685</v>
      </c>
      <c r="I140" s="52" t="s">
        <v>686</v>
      </c>
      <c r="J140" s="51" t="s">
        <v>663</v>
      </c>
    </row>
    <row r="141" spans="1:10" ht="23" x14ac:dyDescent="0.25">
      <c r="A141" s="51"/>
      <c r="B141" s="52"/>
      <c r="C141" s="52" t="s">
        <v>226</v>
      </c>
      <c r="D141" s="52" t="s">
        <v>258</v>
      </c>
      <c r="E141" s="51">
        <v>1.6E-2</v>
      </c>
      <c r="F141" s="51">
        <v>0</v>
      </c>
      <c r="G141" s="51">
        <v>1.6E-2</v>
      </c>
      <c r="H141" s="52" t="s">
        <v>685</v>
      </c>
      <c r="I141" s="52" t="s">
        <v>686</v>
      </c>
      <c r="J141" s="51" t="s">
        <v>663</v>
      </c>
    </row>
    <row r="142" spans="1:10" ht="34.5" x14ac:dyDescent="0.25">
      <c r="A142" s="51"/>
      <c r="B142" s="52"/>
      <c r="C142" s="52" t="s">
        <v>182</v>
      </c>
      <c r="D142" s="52" t="s">
        <v>258</v>
      </c>
      <c r="E142" s="51">
        <v>1.9E-2</v>
      </c>
      <c r="F142" s="51">
        <v>5.0000000000000001E-3</v>
      </c>
      <c r="G142" s="51">
        <v>1.4E-2</v>
      </c>
      <c r="H142" s="52" t="s">
        <v>669</v>
      </c>
      <c r="I142" s="52" t="s">
        <v>687</v>
      </c>
      <c r="J142" s="51" t="s">
        <v>663</v>
      </c>
    </row>
    <row r="143" spans="1:10" ht="34.5" x14ac:dyDescent="0.25">
      <c r="A143" s="51"/>
      <c r="B143" s="52" t="s">
        <v>277</v>
      </c>
      <c r="C143" s="52" t="s">
        <v>311</v>
      </c>
      <c r="D143" s="52" t="s">
        <v>258</v>
      </c>
      <c r="E143" s="51">
        <v>4.4999999999999998E-2</v>
      </c>
      <c r="F143" s="51">
        <v>3.5000000000000003E-2</v>
      </c>
      <c r="G143" s="51">
        <v>0.01</v>
      </c>
      <c r="H143" s="52" t="s">
        <v>688</v>
      </c>
      <c r="I143" s="52" t="s">
        <v>689</v>
      </c>
      <c r="J143" s="51" t="s">
        <v>663</v>
      </c>
    </row>
    <row r="144" spans="1:10" ht="46" x14ac:dyDescent="0.25">
      <c r="A144" s="51"/>
      <c r="B144" s="52"/>
      <c r="C144" s="52" t="s">
        <v>315</v>
      </c>
      <c r="D144" s="52" t="s">
        <v>690</v>
      </c>
      <c r="E144" s="51">
        <v>4.3999999999999997E-2</v>
      </c>
      <c r="F144" s="51">
        <v>3.4000000000000002E-2</v>
      </c>
      <c r="G144" s="51">
        <v>0.01</v>
      </c>
      <c r="H144" s="52" t="s">
        <v>688</v>
      </c>
      <c r="I144" s="52" t="s">
        <v>691</v>
      </c>
      <c r="J144" s="51" t="s">
        <v>663</v>
      </c>
    </row>
    <row r="145" spans="1:10" ht="34.5" x14ac:dyDescent="0.25">
      <c r="A145" s="51"/>
      <c r="B145" s="52"/>
      <c r="C145" s="52" t="s">
        <v>317</v>
      </c>
      <c r="D145" s="52" t="s">
        <v>258</v>
      </c>
      <c r="E145" s="51">
        <v>2.4E-2</v>
      </c>
      <c r="F145" s="51">
        <v>1.7999999999999999E-2</v>
      </c>
      <c r="G145" s="51">
        <v>6.0000000000000001E-3</v>
      </c>
      <c r="H145" s="52" t="s">
        <v>688</v>
      </c>
      <c r="I145" s="52" t="s">
        <v>691</v>
      </c>
      <c r="J145" s="51" t="s">
        <v>663</v>
      </c>
    </row>
    <row r="146" spans="1:10" ht="34.5" x14ac:dyDescent="0.25">
      <c r="A146" s="51"/>
      <c r="B146" s="52"/>
      <c r="C146" s="52" t="s">
        <v>318</v>
      </c>
      <c r="D146" s="52" t="s">
        <v>258</v>
      </c>
      <c r="E146" s="51">
        <v>1.7000000000000001E-2</v>
      </c>
      <c r="F146" s="51">
        <v>1.2999999999999999E-2</v>
      </c>
      <c r="G146" s="51">
        <v>4.0000000000000001E-3</v>
      </c>
      <c r="H146" s="52" t="s">
        <v>688</v>
      </c>
      <c r="I146" s="52" t="s">
        <v>691</v>
      </c>
      <c r="J146" s="51" t="s">
        <v>663</v>
      </c>
    </row>
    <row r="147" spans="1:10" ht="34.5" x14ac:dyDescent="0.25">
      <c r="A147" s="51"/>
      <c r="B147" s="52"/>
      <c r="C147" s="52" t="s">
        <v>182</v>
      </c>
      <c r="D147" s="52" t="s">
        <v>258</v>
      </c>
      <c r="E147" s="51">
        <v>1.9E-2</v>
      </c>
      <c r="F147" s="51">
        <v>5.0000000000000001E-3</v>
      </c>
      <c r="G147" s="51">
        <v>1.4E-2</v>
      </c>
      <c r="H147" s="52" t="s">
        <v>669</v>
      </c>
      <c r="I147" s="52" t="s">
        <v>687</v>
      </c>
      <c r="J147" s="51" t="s">
        <v>663</v>
      </c>
    </row>
    <row r="148" spans="1:10" ht="23" x14ac:dyDescent="0.25">
      <c r="A148" s="51"/>
      <c r="B148" s="52" t="s">
        <v>287</v>
      </c>
      <c r="C148" s="52" t="s">
        <v>737</v>
      </c>
      <c r="D148" s="52" t="s">
        <v>258</v>
      </c>
      <c r="E148" s="51"/>
      <c r="F148" s="51"/>
      <c r="G148" s="51"/>
      <c r="H148" s="52" t="s">
        <v>733</v>
      </c>
      <c r="I148" s="52"/>
      <c r="J148" s="51" t="s">
        <v>663</v>
      </c>
    </row>
    <row r="149" spans="1:10" ht="34.5" x14ac:dyDescent="0.25">
      <c r="A149" s="51"/>
      <c r="B149" s="52"/>
      <c r="C149" s="52" t="s">
        <v>692</v>
      </c>
      <c r="D149" s="52" t="s">
        <v>258</v>
      </c>
      <c r="E149" s="51">
        <v>3.5000000000000003E-2</v>
      </c>
      <c r="F149" s="51">
        <v>2.7E-2</v>
      </c>
      <c r="G149" s="51">
        <v>8.0000000000000002E-3</v>
      </c>
      <c r="H149" s="52" t="s">
        <v>693</v>
      </c>
      <c r="I149" s="52" t="s">
        <v>694</v>
      </c>
      <c r="J149" s="51" t="s">
        <v>663</v>
      </c>
    </row>
    <row r="150" spans="1:10" ht="57.5" x14ac:dyDescent="0.25">
      <c r="A150" s="51"/>
      <c r="B150" s="52"/>
      <c r="C150" s="52" t="s">
        <v>695</v>
      </c>
      <c r="D150" s="52" t="s">
        <v>258</v>
      </c>
      <c r="E150" s="51">
        <v>2.1000000000000001E-2</v>
      </c>
      <c r="F150" s="51">
        <v>1.6E-2</v>
      </c>
      <c r="G150" s="51">
        <v>5.0000000000000001E-3</v>
      </c>
      <c r="H150" s="52" t="s">
        <v>693</v>
      </c>
      <c r="I150" s="52" t="s">
        <v>696</v>
      </c>
      <c r="J150" s="51" t="s">
        <v>663</v>
      </c>
    </row>
    <row r="151" spans="1:10" ht="57.5" x14ac:dyDescent="0.25">
      <c r="A151" s="51"/>
      <c r="B151" s="52"/>
      <c r="C151" s="52" t="s">
        <v>697</v>
      </c>
      <c r="D151" s="52" t="s">
        <v>258</v>
      </c>
      <c r="E151" s="51">
        <v>1.4999999999999999E-2</v>
      </c>
      <c r="F151" s="51">
        <v>1.2E-2</v>
      </c>
      <c r="G151" s="51">
        <v>3.0000000000000001E-3</v>
      </c>
      <c r="H151" s="52" t="s">
        <v>693</v>
      </c>
      <c r="I151" s="52" t="s">
        <v>694</v>
      </c>
      <c r="J151" s="51" t="s">
        <v>663</v>
      </c>
    </row>
    <row r="152" spans="1:10" x14ac:dyDescent="0.25">
      <c r="A152" s="51"/>
      <c r="B152" s="52"/>
      <c r="C152" s="52"/>
      <c r="D152" s="52"/>
      <c r="E152" s="51"/>
      <c r="F152" s="51"/>
      <c r="G152" s="51"/>
      <c r="H152" s="52"/>
      <c r="I152" s="52"/>
      <c r="J152" s="51"/>
    </row>
    <row r="153" spans="1:10" ht="80.5" x14ac:dyDescent="0.25">
      <c r="A153" s="50" t="s">
        <v>698</v>
      </c>
      <c r="B153" s="52" t="s">
        <v>333</v>
      </c>
      <c r="C153" s="52"/>
      <c r="D153" s="52" t="s">
        <v>40</v>
      </c>
      <c r="E153" s="51">
        <v>1810</v>
      </c>
      <c r="F153" s="51"/>
      <c r="G153" s="51"/>
      <c r="H153" s="52" t="s">
        <v>327</v>
      </c>
      <c r="I153" s="52" t="s">
        <v>699</v>
      </c>
      <c r="J153" s="51" t="s">
        <v>67</v>
      </c>
    </row>
    <row r="154" spans="1:10" ht="80.5" x14ac:dyDescent="0.25">
      <c r="A154" s="51"/>
      <c r="B154" s="52" t="s">
        <v>337</v>
      </c>
      <c r="C154" s="52"/>
      <c r="D154" s="52" t="s">
        <v>40</v>
      </c>
      <c r="E154" s="51">
        <v>1430</v>
      </c>
      <c r="F154" s="51"/>
      <c r="G154" s="51"/>
      <c r="H154" s="52" t="s">
        <v>327</v>
      </c>
      <c r="I154" s="52" t="s">
        <v>699</v>
      </c>
      <c r="J154" s="51" t="s">
        <v>67</v>
      </c>
    </row>
    <row r="155" spans="1:10" ht="80.5" x14ac:dyDescent="0.25">
      <c r="A155" s="51"/>
      <c r="B155" s="52" t="s">
        <v>336</v>
      </c>
      <c r="C155" s="52"/>
      <c r="D155" s="52" t="s">
        <v>40</v>
      </c>
      <c r="E155" s="51">
        <v>3500</v>
      </c>
      <c r="F155" s="51"/>
      <c r="G155" s="51"/>
      <c r="H155" s="52" t="s">
        <v>327</v>
      </c>
      <c r="I155" s="52" t="s">
        <v>699</v>
      </c>
      <c r="J155" s="51" t="s">
        <v>67</v>
      </c>
    </row>
    <row r="156" spans="1:10" ht="80.5" x14ac:dyDescent="0.25">
      <c r="A156" s="51"/>
      <c r="B156" s="52" t="s">
        <v>338</v>
      </c>
      <c r="C156" s="52"/>
      <c r="D156" s="52" t="s">
        <v>40</v>
      </c>
      <c r="E156" s="51">
        <v>4470</v>
      </c>
      <c r="F156" s="51"/>
      <c r="G156" s="51"/>
      <c r="H156" s="52" t="s">
        <v>327</v>
      </c>
      <c r="I156" s="52" t="s">
        <v>699</v>
      </c>
      <c r="J156" s="51" t="s">
        <v>67</v>
      </c>
    </row>
    <row r="157" spans="1:10" ht="80.5" x14ac:dyDescent="0.25">
      <c r="A157" s="51"/>
      <c r="B157" s="52" t="s">
        <v>335</v>
      </c>
      <c r="C157" s="52"/>
      <c r="D157" s="52" t="s">
        <v>40</v>
      </c>
      <c r="E157" s="51">
        <v>675</v>
      </c>
      <c r="F157" s="51"/>
      <c r="G157" s="51"/>
      <c r="H157" s="52" t="s">
        <v>327</v>
      </c>
      <c r="I157" s="52" t="s">
        <v>699</v>
      </c>
      <c r="J157" s="51" t="s">
        <v>67</v>
      </c>
    </row>
    <row r="158" spans="1:10" ht="80.5" x14ac:dyDescent="0.25">
      <c r="A158" s="51"/>
      <c r="B158" s="52" t="s">
        <v>342</v>
      </c>
      <c r="C158" s="52" t="s">
        <v>343</v>
      </c>
      <c r="D158" s="52" t="s">
        <v>40</v>
      </c>
      <c r="E158" s="51">
        <v>3922</v>
      </c>
      <c r="F158" s="51"/>
      <c r="G158" s="51"/>
      <c r="H158" s="52" t="s">
        <v>327</v>
      </c>
      <c r="I158" s="52" t="s">
        <v>699</v>
      </c>
      <c r="J158" s="51" t="s">
        <v>67</v>
      </c>
    </row>
    <row r="159" spans="1:10" ht="80.5" x14ac:dyDescent="0.25">
      <c r="A159" s="51"/>
      <c r="B159" s="52" t="s">
        <v>369</v>
      </c>
      <c r="C159" s="52" t="s">
        <v>370</v>
      </c>
      <c r="D159" s="52" t="s">
        <v>40</v>
      </c>
      <c r="E159" s="51">
        <v>3985</v>
      </c>
      <c r="F159" s="51"/>
      <c r="G159" s="51"/>
      <c r="H159" s="52" t="s">
        <v>327</v>
      </c>
      <c r="I159" s="52" t="s">
        <v>699</v>
      </c>
      <c r="J159" s="51" t="s">
        <v>67</v>
      </c>
    </row>
    <row r="160" spans="1:10" ht="80.5" x14ac:dyDescent="0.25">
      <c r="A160" s="51"/>
      <c r="B160" s="52" t="s">
        <v>347</v>
      </c>
      <c r="C160" s="52" t="s">
        <v>348</v>
      </c>
      <c r="D160" s="52" t="s">
        <v>40</v>
      </c>
      <c r="E160" s="51">
        <v>1774</v>
      </c>
      <c r="F160" s="51"/>
      <c r="G160" s="51"/>
      <c r="H160" s="52" t="s">
        <v>327</v>
      </c>
      <c r="I160" s="52" t="s">
        <v>699</v>
      </c>
      <c r="J160" s="51" t="s">
        <v>67</v>
      </c>
    </row>
    <row r="161" spans="1:10" ht="80.5" x14ac:dyDescent="0.25">
      <c r="A161" s="51"/>
      <c r="B161" s="52" t="s">
        <v>351</v>
      </c>
      <c r="C161" s="52" t="s">
        <v>352</v>
      </c>
      <c r="D161" s="52" t="s">
        <v>40</v>
      </c>
      <c r="E161" s="51">
        <v>2088</v>
      </c>
      <c r="F161" s="51"/>
      <c r="G161" s="51"/>
      <c r="H161" s="52" t="s">
        <v>327</v>
      </c>
      <c r="I161" s="52" t="s">
        <v>699</v>
      </c>
      <c r="J161" s="51" t="s">
        <v>67</v>
      </c>
    </row>
    <row r="162" spans="1:10" ht="80.5" x14ac:dyDescent="0.25">
      <c r="A162" s="51"/>
      <c r="B162" s="52" t="s">
        <v>353</v>
      </c>
      <c r="C162" s="52" t="s">
        <v>354</v>
      </c>
      <c r="D162" s="52" t="s">
        <v>40</v>
      </c>
      <c r="E162" s="51">
        <v>2346</v>
      </c>
      <c r="F162" s="51"/>
      <c r="G162" s="51"/>
      <c r="H162" s="52" t="s">
        <v>327</v>
      </c>
      <c r="I162" s="52" t="s">
        <v>699</v>
      </c>
      <c r="J162" s="51" t="s">
        <v>517</v>
      </c>
    </row>
    <row r="163" spans="1:10" ht="80.5" x14ac:dyDescent="0.25">
      <c r="A163" s="51"/>
      <c r="B163" s="52" t="s">
        <v>355</v>
      </c>
      <c r="C163" s="52" t="s">
        <v>356</v>
      </c>
      <c r="D163" s="52" t="s">
        <v>40</v>
      </c>
      <c r="E163" s="51">
        <v>2729</v>
      </c>
      <c r="F163" s="51"/>
      <c r="G163" s="51"/>
      <c r="H163" s="52" t="s">
        <v>327</v>
      </c>
      <c r="I163" s="52" t="s">
        <v>699</v>
      </c>
      <c r="J163" s="51" t="s">
        <v>67</v>
      </c>
    </row>
    <row r="165" spans="1:10" x14ac:dyDescent="0.25">
      <c r="A165" t="s">
        <v>391</v>
      </c>
    </row>
    <row r="166" spans="1:10" s="29" customFormat="1" ht="407.25" customHeight="1" x14ac:dyDescent="0.25">
      <c r="A166" s="211" t="s">
        <v>738</v>
      </c>
      <c r="B166" s="212"/>
      <c r="C166" s="212"/>
      <c r="D166" s="212"/>
      <c r="E166" s="212"/>
      <c r="F166" s="212"/>
      <c r="G166" s="212"/>
      <c r="H166" s="212"/>
      <c r="I166" s="212"/>
      <c r="J166" s="213"/>
    </row>
    <row r="167" spans="1:10" ht="82.5" customHeight="1" x14ac:dyDescent="0.25">
      <c r="A167" s="214" t="s">
        <v>739</v>
      </c>
      <c r="B167" s="215"/>
      <c r="C167" s="215"/>
      <c r="D167" s="215"/>
      <c r="E167" s="215"/>
      <c r="F167" s="215"/>
      <c r="G167" s="215"/>
      <c r="H167" s="215"/>
      <c r="I167" s="215"/>
      <c r="J167" s="216"/>
    </row>
    <row r="168" spans="1:10" x14ac:dyDescent="0.25">
      <c r="B168" s="217"/>
      <c r="C168" s="217"/>
      <c r="D168" s="217"/>
      <c r="E168" s="217"/>
      <c r="F168" s="217"/>
      <c r="G168" s="217"/>
      <c r="H168" s="217"/>
      <c r="I168" s="217"/>
      <c r="J168" s="217"/>
    </row>
    <row r="169" spans="1:10" x14ac:dyDescent="0.25">
      <c r="B169" s="217"/>
      <c r="C169" s="217"/>
      <c r="D169" s="217"/>
      <c r="E169" s="217"/>
      <c r="F169" s="217"/>
      <c r="G169" s="217"/>
      <c r="H169" s="217"/>
      <c r="I169" s="217"/>
      <c r="J169" s="217"/>
    </row>
    <row r="170" spans="1:10" x14ac:dyDescent="0.25">
      <c r="B170" s="217"/>
      <c r="C170" s="217"/>
      <c r="D170" s="217"/>
      <c r="E170" s="217"/>
      <c r="F170" s="217"/>
      <c r="G170" s="217"/>
      <c r="H170" s="217"/>
      <c r="I170" s="217"/>
      <c r="J170" s="217"/>
    </row>
    <row r="171" spans="1:10" x14ac:dyDescent="0.25">
      <c r="B171" s="217"/>
      <c r="C171" s="217"/>
      <c r="D171" s="217"/>
      <c r="E171" s="217"/>
      <c r="F171" s="217"/>
      <c r="G171" s="217"/>
      <c r="H171" s="217"/>
      <c r="I171" s="217"/>
      <c r="J171" s="217"/>
    </row>
    <row r="172" spans="1:10" x14ac:dyDescent="0.25">
      <c r="B172" s="217"/>
      <c r="C172" s="217"/>
      <c r="D172" s="217"/>
      <c r="E172" s="217"/>
      <c r="F172" s="217"/>
      <c r="G172" s="217"/>
      <c r="H172" s="217"/>
      <c r="I172" s="217"/>
      <c r="J172" s="217"/>
    </row>
    <row r="173" spans="1:10" x14ac:dyDescent="0.25">
      <c r="B173" s="217"/>
      <c r="C173" s="217"/>
      <c r="D173" s="217"/>
      <c r="E173" s="217"/>
      <c r="F173" s="217"/>
      <c r="G173" s="217"/>
      <c r="H173" s="217"/>
      <c r="I173" s="217"/>
      <c r="J173" s="217"/>
    </row>
    <row r="174" spans="1:10" x14ac:dyDescent="0.25">
      <c r="B174" s="217"/>
      <c r="C174" s="217"/>
      <c r="D174" s="217"/>
      <c r="E174" s="217"/>
      <c r="F174" s="217"/>
      <c r="G174" s="217"/>
      <c r="H174" s="217"/>
      <c r="I174" s="217"/>
      <c r="J174" s="217"/>
    </row>
    <row r="175" spans="1:10" x14ac:dyDescent="0.25">
      <c r="B175" s="217"/>
      <c r="C175" s="217"/>
      <c r="D175" s="217"/>
      <c r="E175" s="217"/>
      <c r="F175" s="217"/>
      <c r="G175" s="217"/>
      <c r="H175" s="217"/>
      <c r="I175" s="217"/>
      <c r="J175" s="217"/>
    </row>
    <row r="176" spans="1:10" x14ac:dyDescent="0.25">
      <c r="B176" s="217"/>
      <c r="C176" s="217"/>
      <c r="D176" s="217"/>
      <c r="E176" s="217"/>
      <c r="F176" s="217"/>
      <c r="G176" s="217"/>
      <c r="H176" s="217"/>
      <c r="I176" s="217"/>
      <c r="J176" s="217"/>
    </row>
    <row r="177" spans="2:10" x14ac:dyDescent="0.25">
      <c r="B177" s="217"/>
      <c r="C177" s="217"/>
      <c r="D177" s="217"/>
      <c r="E177" s="217"/>
      <c r="F177" s="217"/>
      <c r="G177" s="217"/>
      <c r="H177" s="217"/>
      <c r="I177" s="217"/>
      <c r="J177" s="217"/>
    </row>
    <row r="178" spans="2:10" x14ac:dyDescent="0.25">
      <c r="B178" s="217"/>
      <c r="C178" s="217"/>
      <c r="D178" s="217"/>
      <c r="E178" s="217"/>
      <c r="F178" s="217"/>
      <c r="G178" s="217"/>
      <c r="H178" s="217"/>
      <c r="I178" s="217"/>
      <c r="J178" s="217"/>
    </row>
    <row r="179" spans="2:10" x14ac:dyDescent="0.25">
      <c r="B179" s="217"/>
      <c r="C179" s="217"/>
      <c r="D179" s="217"/>
      <c r="E179" s="217"/>
      <c r="F179" s="217"/>
      <c r="G179" s="217"/>
      <c r="H179" s="217"/>
      <c r="I179" s="217"/>
      <c r="J179" s="217"/>
    </row>
    <row r="180" spans="2:10" x14ac:dyDescent="0.25">
      <c r="B180" s="217"/>
      <c r="C180" s="217"/>
      <c r="D180" s="217"/>
      <c r="E180" s="217"/>
      <c r="F180" s="217"/>
      <c r="G180" s="217"/>
      <c r="H180" s="217"/>
      <c r="I180" s="217"/>
      <c r="J180" s="217"/>
    </row>
    <row r="181" spans="2:10" x14ac:dyDescent="0.25">
      <c r="B181" s="217"/>
      <c r="C181" s="217"/>
      <c r="D181" s="217"/>
      <c r="E181" s="217"/>
      <c r="F181" s="217"/>
      <c r="G181" s="217"/>
      <c r="H181" s="217"/>
      <c r="I181" s="217"/>
      <c r="J181" s="217"/>
    </row>
    <row r="182" spans="2:10" x14ac:dyDescent="0.25">
      <c r="B182" s="217"/>
      <c r="C182" s="217"/>
      <c r="D182" s="217"/>
      <c r="E182" s="217"/>
      <c r="F182" s="217"/>
      <c r="G182" s="217"/>
      <c r="H182" s="217"/>
      <c r="I182" s="217"/>
      <c r="J182" s="217"/>
    </row>
    <row r="183" spans="2:10" x14ac:dyDescent="0.25">
      <c r="B183" s="217"/>
      <c r="C183" s="217"/>
      <c r="D183" s="217"/>
      <c r="E183" s="217"/>
      <c r="F183" s="217"/>
      <c r="G183" s="217"/>
      <c r="H183" s="217"/>
      <c r="I183" s="217"/>
      <c r="J183" s="217"/>
    </row>
    <row r="184" spans="2:10" x14ac:dyDescent="0.25">
      <c r="B184" s="217"/>
      <c r="C184" s="217"/>
      <c r="D184" s="217"/>
      <c r="E184" s="217"/>
      <c r="F184" s="217"/>
      <c r="G184" s="217"/>
      <c r="H184" s="217"/>
      <c r="I184" s="217"/>
      <c r="J184" s="217"/>
    </row>
    <row r="185" spans="2:10" x14ac:dyDescent="0.25">
      <c r="B185" s="217"/>
      <c r="C185" s="217"/>
      <c r="D185" s="217"/>
      <c r="E185" s="217"/>
      <c r="F185" s="217"/>
      <c r="G185" s="217"/>
      <c r="H185" s="217"/>
      <c r="I185" s="217"/>
      <c r="J185" s="217"/>
    </row>
    <row r="186" spans="2:10" x14ac:dyDescent="0.25">
      <c r="B186" s="217"/>
      <c r="C186" s="217"/>
      <c r="D186" s="217"/>
      <c r="E186" s="217"/>
      <c r="F186" s="217"/>
      <c r="G186" s="217"/>
      <c r="H186" s="217"/>
      <c r="I186" s="217"/>
      <c r="J186" s="217"/>
    </row>
    <row r="187" spans="2:10" x14ac:dyDescent="0.25">
      <c r="B187" s="217"/>
      <c r="C187" s="217"/>
      <c r="D187" s="217"/>
      <c r="E187" s="217"/>
      <c r="F187" s="217"/>
      <c r="G187" s="217"/>
      <c r="H187" s="217"/>
      <c r="I187" s="217"/>
      <c r="J187" s="217"/>
    </row>
    <row r="188" spans="2:10" x14ac:dyDescent="0.25">
      <c r="B188" s="217"/>
      <c r="C188" s="217"/>
      <c r="D188" s="217"/>
      <c r="E188" s="217"/>
      <c r="F188" s="217"/>
      <c r="G188" s="217"/>
      <c r="H188" s="217"/>
      <c r="I188" s="217"/>
      <c r="J188" s="217"/>
    </row>
    <row r="189" spans="2:10" x14ac:dyDescent="0.25">
      <c r="B189" s="217"/>
      <c r="C189" s="217"/>
      <c r="D189" s="217"/>
      <c r="E189" s="217"/>
      <c r="F189" s="217"/>
      <c r="G189" s="217"/>
      <c r="H189" s="217"/>
      <c r="I189" s="217"/>
      <c r="J189" s="217"/>
    </row>
    <row r="190" spans="2:10" x14ac:dyDescent="0.25">
      <c r="B190" s="217"/>
      <c r="C190" s="217"/>
      <c r="D190" s="217"/>
      <c r="E190" s="217"/>
      <c r="F190" s="217"/>
      <c r="G190" s="217"/>
      <c r="H190" s="217"/>
      <c r="I190" s="217"/>
      <c r="J190" s="217"/>
    </row>
    <row r="191" spans="2:10" x14ac:dyDescent="0.25">
      <c r="B191" s="217"/>
      <c r="C191" s="217"/>
      <c r="D191" s="217"/>
      <c r="E191" s="217"/>
      <c r="F191" s="217"/>
      <c r="G191" s="217"/>
      <c r="H191" s="217"/>
      <c r="I191" s="217"/>
      <c r="J191" s="217"/>
    </row>
    <row r="192" spans="2:10" x14ac:dyDescent="0.25">
      <c r="B192" s="217"/>
      <c r="C192" s="217"/>
      <c r="D192" s="217"/>
      <c r="E192" s="217"/>
      <c r="F192" s="217"/>
      <c r="G192" s="217"/>
      <c r="H192" s="217"/>
      <c r="I192" s="217"/>
      <c r="J192" s="217"/>
    </row>
    <row r="193" spans="2:10" x14ac:dyDescent="0.25">
      <c r="B193" s="217"/>
      <c r="C193" s="217"/>
      <c r="D193" s="217"/>
      <c r="E193" s="217"/>
      <c r="F193" s="217"/>
      <c r="G193" s="217"/>
      <c r="H193" s="217"/>
      <c r="I193" s="217"/>
      <c r="J193" s="217"/>
    </row>
    <row r="194" spans="2:10" x14ac:dyDescent="0.25">
      <c r="B194" s="217"/>
      <c r="C194" s="217"/>
      <c r="D194" s="217"/>
      <c r="E194" s="217"/>
      <c r="F194" s="217"/>
      <c r="G194" s="217"/>
      <c r="H194" s="217"/>
      <c r="I194" s="217"/>
      <c r="J194" s="217"/>
    </row>
  </sheetData>
  <mergeCells count="34">
    <mergeCell ref="B193:J193"/>
    <mergeCell ref="B194:J194"/>
    <mergeCell ref="A166:J166"/>
    <mergeCell ref="A167:J167"/>
    <mergeCell ref="B186:J186"/>
    <mergeCell ref="B187:J187"/>
    <mergeCell ref="B188:J188"/>
    <mergeCell ref="B189:J189"/>
    <mergeCell ref="B190:J190"/>
    <mergeCell ref="B181:J181"/>
    <mergeCell ref="B182:J182"/>
    <mergeCell ref="B183:J183"/>
    <mergeCell ref="B184:J184"/>
    <mergeCell ref="B185:J185"/>
    <mergeCell ref="B178:J178"/>
    <mergeCell ref="B179:J179"/>
    <mergeCell ref="B180:J180"/>
    <mergeCell ref="B191:J191"/>
    <mergeCell ref="B192:J192"/>
    <mergeCell ref="B173:J173"/>
    <mergeCell ref="B174:J174"/>
    <mergeCell ref="B175:J175"/>
    <mergeCell ref="B176:J176"/>
    <mergeCell ref="B177:J177"/>
    <mergeCell ref="B170:J170"/>
    <mergeCell ref="B47:C47"/>
    <mergeCell ref="B48:C48"/>
    <mergeCell ref="B171:J171"/>
    <mergeCell ref="B172:J172"/>
    <mergeCell ref="B11:C11"/>
    <mergeCell ref="A3:J3"/>
    <mergeCell ref="A4:J4"/>
    <mergeCell ref="B168:J168"/>
    <mergeCell ref="B169:J169"/>
  </mergeCells>
  <pageMargins left="0.70866141732283472" right="0.70866141732283472" top="0.74803149606299213" bottom="0.74803149606299213" header="0.31496062992125984" footer="0.31496062992125984"/>
  <pageSetup paperSize="9" scale="51" fitToHeight="7" orientation="portrait" horizontalDpi="3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168"/>
  <sheetViews>
    <sheetView workbookViewId="0">
      <pane ySplit="2" topLeftCell="A3" activePane="bottomLeft" state="frozen"/>
      <selection pane="bottomLeft" activeCell="E170" sqref="E170"/>
    </sheetView>
  </sheetViews>
  <sheetFormatPr defaultColWidth="9" defaultRowHeight="11.5" x14ac:dyDescent="0.25"/>
  <cols>
    <col min="1" max="1" width="21.6328125" style="2" customWidth="1"/>
    <col min="2" max="7" width="9" style="2"/>
    <col min="8" max="8" width="9" style="28"/>
    <col min="9" max="9" width="66.08984375" style="2" customWidth="1"/>
    <col min="10" max="16384" width="9" style="2"/>
  </cols>
  <sheetData>
    <row r="1" spans="1:10" customFormat="1" ht="15.75" customHeight="1" x14ac:dyDescent="0.25">
      <c r="A1" s="4"/>
      <c r="B1" s="4"/>
      <c r="C1" s="4"/>
      <c r="D1" s="4"/>
      <c r="E1" s="4"/>
      <c r="F1" s="4"/>
      <c r="G1" s="4"/>
      <c r="H1" s="5"/>
      <c r="I1" s="5"/>
      <c r="J1" s="4"/>
    </row>
    <row r="2" spans="1:10" customFormat="1" ht="46" x14ac:dyDescent="0.25">
      <c r="A2" s="3" t="s">
        <v>0</v>
      </c>
      <c r="B2" s="3"/>
      <c r="C2" s="3"/>
      <c r="D2" s="3" t="s">
        <v>1</v>
      </c>
      <c r="E2" s="3" t="s">
        <v>2</v>
      </c>
      <c r="F2" s="3" t="s">
        <v>3</v>
      </c>
      <c r="G2" s="3" t="s">
        <v>4</v>
      </c>
      <c r="H2" s="3" t="s">
        <v>5</v>
      </c>
      <c r="I2" s="3" t="s">
        <v>6</v>
      </c>
      <c r="J2" s="3" t="s">
        <v>7</v>
      </c>
    </row>
    <row r="3" spans="1:10" customFormat="1" ht="14.25" customHeight="1" x14ac:dyDescent="0.25">
      <c r="A3" s="201"/>
      <c r="B3" s="202"/>
      <c r="C3" s="202"/>
      <c r="D3" s="202"/>
      <c r="E3" s="202"/>
      <c r="F3" s="202"/>
      <c r="G3" s="202"/>
      <c r="H3" s="202"/>
      <c r="I3" s="202"/>
      <c r="J3" s="203"/>
    </row>
    <row r="4" spans="1:10" s="70" customFormat="1" ht="150" customHeight="1" x14ac:dyDescent="0.25">
      <c r="A4" s="182" t="s">
        <v>761</v>
      </c>
      <c r="B4" s="183"/>
      <c r="C4" s="183"/>
      <c r="D4" s="183"/>
      <c r="E4" s="183"/>
      <c r="F4" s="183"/>
      <c r="G4" s="183"/>
      <c r="H4" s="183"/>
      <c r="I4" s="183"/>
      <c r="J4" s="184"/>
    </row>
    <row r="5" spans="1:10" ht="34.5" x14ac:dyDescent="0.25">
      <c r="A5" s="53" t="s">
        <v>9</v>
      </c>
      <c r="B5" s="51" t="s">
        <v>577</v>
      </c>
      <c r="C5" s="51"/>
      <c r="D5" s="51" t="s">
        <v>12</v>
      </c>
      <c r="E5" s="51">
        <v>2.74</v>
      </c>
      <c r="F5" s="51">
        <v>2.2690000000000001</v>
      </c>
      <c r="G5" s="51">
        <v>0.47099999999999997</v>
      </c>
      <c r="H5" s="52" t="s">
        <v>101</v>
      </c>
      <c r="I5" s="52" t="s">
        <v>578</v>
      </c>
      <c r="J5" s="51"/>
    </row>
    <row r="6" spans="1:10" ht="46" x14ac:dyDescent="0.25">
      <c r="A6" s="51"/>
      <c r="B6" s="51" t="s">
        <v>579</v>
      </c>
      <c r="C6" s="51"/>
      <c r="D6" s="51" t="s">
        <v>12</v>
      </c>
      <c r="E6" s="51">
        <v>2.8</v>
      </c>
      <c r="F6" s="51">
        <v>2.2999999999999998</v>
      </c>
      <c r="G6" s="51">
        <v>0.5</v>
      </c>
      <c r="H6" s="52" t="s">
        <v>580</v>
      </c>
      <c r="I6" s="52" t="s">
        <v>581</v>
      </c>
      <c r="J6" s="51"/>
    </row>
    <row r="7" spans="1:10" ht="23" x14ac:dyDescent="0.25">
      <c r="A7" s="51"/>
      <c r="B7" s="51" t="s">
        <v>582</v>
      </c>
      <c r="C7" s="51"/>
      <c r="D7" s="51" t="s">
        <v>12</v>
      </c>
      <c r="E7" s="51">
        <v>2.88</v>
      </c>
      <c r="F7" s="51">
        <v>2.42</v>
      </c>
      <c r="G7" s="51">
        <v>0.46</v>
      </c>
      <c r="H7" s="52" t="s">
        <v>580</v>
      </c>
      <c r="I7" s="52" t="s">
        <v>741</v>
      </c>
      <c r="J7" s="51"/>
    </row>
    <row r="8" spans="1:10" ht="69" x14ac:dyDescent="0.25">
      <c r="A8" s="51"/>
      <c r="B8" s="51" t="s">
        <v>184</v>
      </c>
      <c r="C8" s="51"/>
      <c r="D8" s="51" t="s">
        <v>12</v>
      </c>
      <c r="E8" s="51">
        <v>1.083</v>
      </c>
      <c r="F8" s="51">
        <v>0.373</v>
      </c>
      <c r="G8" s="51">
        <v>0.71</v>
      </c>
      <c r="H8" s="52" t="s">
        <v>101</v>
      </c>
      <c r="I8" s="52" t="s">
        <v>742</v>
      </c>
      <c r="J8" s="51"/>
    </row>
    <row r="9" spans="1:10" ht="69" x14ac:dyDescent="0.25">
      <c r="A9" s="51"/>
      <c r="B9" s="51" t="s">
        <v>23</v>
      </c>
      <c r="C9" s="51"/>
      <c r="D9" s="51" t="s">
        <v>12</v>
      </c>
      <c r="E9" s="51">
        <v>1.24</v>
      </c>
      <c r="F9" s="51">
        <v>0</v>
      </c>
      <c r="G9" s="51">
        <v>1.24</v>
      </c>
      <c r="H9" s="52" t="s">
        <v>580</v>
      </c>
      <c r="I9" s="52" t="s">
        <v>743</v>
      </c>
      <c r="J9" s="51"/>
    </row>
    <row r="10" spans="1:10" ht="57.5" x14ac:dyDescent="0.25">
      <c r="A10" s="51"/>
      <c r="B10" s="51" t="s">
        <v>585</v>
      </c>
      <c r="C10" s="51"/>
      <c r="D10" s="51" t="s">
        <v>12</v>
      </c>
      <c r="E10" s="51">
        <v>2.1859999999999999</v>
      </c>
      <c r="F10" s="51"/>
      <c r="G10" s="51"/>
      <c r="H10" s="52" t="s">
        <v>103</v>
      </c>
      <c r="I10" s="52" t="s">
        <v>744</v>
      </c>
      <c r="J10" s="51"/>
    </row>
    <row r="11" spans="1:10" ht="57.5" x14ac:dyDescent="0.25">
      <c r="A11" s="51"/>
      <c r="B11" s="51" t="s">
        <v>587</v>
      </c>
      <c r="C11" s="51"/>
      <c r="D11" s="51" t="s">
        <v>12</v>
      </c>
      <c r="E11" s="51">
        <v>1.39</v>
      </c>
      <c r="F11" s="51"/>
      <c r="G11" s="51"/>
      <c r="H11" s="52" t="s">
        <v>103</v>
      </c>
      <c r="I11" s="52" t="s">
        <v>744</v>
      </c>
      <c r="J11" s="51"/>
    </row>
    <row r="12" spans="1:10" ht="57.5" x14ac:dyDescent="0.25">
      <c r="A12" s="51"/>
      <c r="B12" s="51" t="s">
        <v>588</v>
      </c>
      <c r="C12" s="51"/>
      <c r="D12" s="51" t="s">
        <v>12</v>
      </c>
      <c r="E12" s="51">
        <v>0.91400000000000003</v>
      </c>
      <c r="F12" s="51"/>
      <c r="G12" s="51"/>
      <c r="H12" s="52" t="s">
        <v>103</v>
      </c>
      <c r="I12" s="52" t="s">
        <v>744</v>
      </c>
      <c r="J12" s="51"/>
    </row>
    <row r="13" spans="1:10" ht="23" x14ac:dyDescent="0.25">
      <c r="A13" s="51"/>
      <c r="B13" s="51" t="s">
        <v>589</v>
      </c>
      <c r="C13" s="51"/>
      <c r="D13" s="51" t="s">
        <v>12</v>
      </c>
      <c r="E13" s="51">
        <v>3.23</v>
      </c>
      <c r="F13" s="51">
        <v>2.6059999999999999</v>
      </c>
      <c r="G13" s="51">
        <v>0.624</v>
      </c>
      <c r="H13" s="52" t="s">
        <v>101</v>
      </c>
      <c r="I13" s="52" t="s">
        <v>590</v>
      </c>
      <c r="J13" s="51"/>
    </row>
    <row r="14" spans="1:10" ht="34.5" x14ac:dyDescent="0.25">
      <c r="A14" s="51"/>
      <c r="B14" s="51" t="s">
        <v>591</v>
      </c>
      <c r="C14" s="51"/>
      <c r="D14" s="51" t="s">
        <v>12</v>
      </c>
      <c r="E14" s="51">
        <v>3.2</v>
      </c>
      <c r="F14" s="51">
        <v>2.58</v>
      </c>
      <c r="G14" s="51">
        <v>0.62</v>
      </c>
      <c r="H14" s="52" t="s">
        <v>580</v>
      </c>
      <c r="I14" s="52" t="s">
        <v>592</v>
      </c>
      <c r="J14" s="51"/>
    </row>
    <row r="15" spans="1:10" x14ac:dyDescent="0.25">
      <c r="A15" s="51"/>
      <c r="B15" s="51" t="s">
        <v>593</v>
      </c>
      <c r="C15" s="51"/>
      <c r="D15" s="51" t="s">
        <v>12</v>
      </c>
      <c r="E15" s="51">
        <v>3.24</v>
      </c>
      <c r="F15" s="51">
        <v>2.67</v>
      </c>
      <c r="G15" s="51">
        <v>0.56999999999999995</v>
      </c>
      <c r="H15" s="52" t="s">
        <v>580</v>
      </c>
      <c r="I15" s="52" t="s">
        <v>745</v>
      </c>
      <c r="J15" s="51"/>
    </row>
    <row r="16" spans="1:10" ht="80.5" x14ac:dyDescent="0.25">
      <c r="A16" s="51"/>
      <c r="B16" s="51" t="s">
        <v>595</v>
      </c>
      <c r="C16" s="51"/>
      <c r="D16" s="51" t="s">
        <v>12</v>
      </c>
      <c r="E16" s="51">
        <v>3.1539999999999999</v>
      </c>
      <c r="F16" s="51">
        <v>2.4E-2</v>
      </c>
      <c r="G16" s="51">
        <v>3.13</v>
      </c>
      <c r="H16" s="52" t="s">
        <v>101</v>
      </c>
      <c r="I16" s="52" t="s">
        <v>746</v>
      </c>
      <c r="J16" s="51"/>
    </row>
    <row r="17" spans="1:10" ht="57.5" x14ac:dyDescent="0.25">
      <c r="A17" s="51"/>
      <c r="B17" s="51" t="s">
        <v>597</v>
      </c>
      <c r="C17" s="51"/>
      <c r="D17" s="51" t="s">
        <v>12</v>
      </c>
      <c r="E17" s="51">
        <v>1.92</v>
      </c>
      <c r="F17" s="51">
        <v>0</v>
      </c>
      <c r="G17" s="51">
        <v>1.92</v>
      </c>
      <c r="H17" s="52" t="s">
        <v>580</v>
      </c>
      <c r="I17" s="52" t="s">
        <v>747</v>
      </c>
      <c r="J17" s="51"/>
    </row>
    <row r="18" spans="1:10" ht="92" x14ac:dyDescent="0.25">
      <c r="A18" s="51"/>
      <c r="B18" s="51" t="s">
        <v>599</v>
      </c>
      <c r="C18" s="51"/>
      <c r="D18" s="51" t="s">
        <v>12</v>
      </c>
      <c r="E18" s="51">
        <v>0.34499999999999997</v>
      </c>
      <c r="F18" s="51">
        <v>0</v>
      </c>
      <c r="G18" s="51">
        <v>0.34499999999999997</v>
      </c>
      <c r="H18" s="52" t="s">
        <v>103</v>
      </c>
      <c r="I18" s="52" t="s">
        <v>748</v>
      </c>
      <c r="J18" s="51"/>
    </row>
    <row r="19" spans="1:10" ht="57.5" x14ac:dyDescent="0.25">
      <c r="A19" s="51"/>
      <c r="B19" s="51" t="s">
        <v>749</v>
      </c>
      <c r="C19" s="51"/>
      <c r="D19" s="51" t="s">
        <v>12</v>
      </c>
      <c r="E19" s="51">
        <v>1.1359999999999999</v>
      </c>
      <c r="F19" s="51">
        <v>0</v>
      </c>
      <c r="G19" s="51">
        <v>1.1359999999999999</v>
      </c>
      <c r="H19" s="52" t="s">
        <v>101</v>
      </c>
      <c r="I19" s="52" t="s">
        <v>762</v>
      </c>
      <c r="J19" s="51"/>
    </row>
    <row r="20" spans="1:10" x14ac:dyDescent="0.25">
      <c r="A20" s="51"/>
      <c r="B20" s="51" t="s">
        <v>605</v>
      </c>
      <c r="C20" s="51"/>
      <c r="D20" s="51" t="s">
        <v>12</v>
      </c>
      <c r="E20" s="51">
        <v>1.806</v>
      </c>
      <c r="F20" s="51">
        <v>1.61</v>
      </c>
      <c r="G20" s="51">
        <v>0.19600000000000001</v>
      </c>
      <c r="H20" s="52" t="s">
        <v>101</v>
      </c>
      <c r="I20" s="52"/>
      <c r="J20" s="51"/>
    </row>
    <row r="21" spans="1:10" x14ac:dyDescent="0.25">
      <c r="A21" s="51"/>
      <c r="B21" s="51" t="s">
        <v>606</v>
      </c>
      <c r="C21" s="51"/>
      <c r="D21" s="51" t="s">
        <v>12</v>
      </c>
      <c r="E21" s="51">
        <v>1.9</v>
      </c>
      <c r="F21" s="51">
        <v>1.7</v>
      </c>
      <c r="G21" s="51">
        <v>0.2</v>
      </c>
      <c r="H21" s="52" t="s">
        <v>580</v>
      </c>
      <c r="I21" s="52"/>
      <c r="J21" s="51"/>
    </row>
    <row r="22" spans="1:10" x14ac:dyDescent="0.25">
      <c r="A22" s="51"/>
      <c r="B22" s="51" t="s">
        <v>46</v>
      </c>
      <c r="C22" s="51"/>
      <c r="D22" s="51" t="s">
        <v>40</v>
      </c>
      <c r="E22" s="51">
        <v>3.37</v>
      </c>
      <c r="F22" s="51">
        <v>2.7</v>
      </c>
      <c r="G22" s="51">
        <v>0.67</v>
      </c>
      <c r="H22" s="52" t="s">
        <v>580</v>
      </c>
      <c r="I22" s="52"/>
      <c r="J22" s="51"/>
    </row>
    <row r="23" spans="1:10" x14ac:dyDescent="0.25">
      <c r="A23" s="51"/>
      <c r="B23" s="51" t="s">
        <v>607</v>
      </c>
      <c r="C23" s="51"/>
      <c r="D23" s="51" t="s">
        <v>40</v>
      </c>
      <c r="E23" s="51">
        <v>2.7280000000000002</v>
      </c>
      <c r="F23" s="51">
        <v>2.234</v>
      </c>
      <c r="G23" s="51">
        <v>0.49399999999999999</v>
      </c>
      <c r="H23" s="52" t="s">
        <v>101</v>
      </c>
      <c r="I23" s="52"/>
      <c r="J23" s="51"/>
    </row>
    <row r="24" spans="1:10" ht="23" x14ac:dyDescent="0.25">
      <c r="A24" s="51"/>
      <c r="B24" s="51" t="s">
        <v>608</v>
      </c>
      <c r="C24" s="51"/>
      <c r="D24" s="51" t="s">
        <v>40</v>
      </c>
      <c r="E24" s="51">
        <v>3.07</v>
      </c>
      <c r="F24" s="51">
        <v>2.68</v>
      </c>
      <c r="G24" s="51">
        <v>0.39</v>
      </c>
      <c r="H24" s="52" t="s">
        <v>580</v>
      </c>
      <c r="I24" s="52" t="s">
        <v>609</v>
      </c>
      <c r="J24" s="51"/>
    </row>
    <row r="25" spans="1:10" ht="57.5" x14ac:dyDescent="0.25">
      <c r="A25" s="51"/>
      <c r="B25" s="51" t="s">
        <v>484</v>
      </c>
      <c r="C25" s="51"/>
      <c r="D25" s="51" t="s">
        <v>40</v>
      </c>
      <c r="E25" s="51">
        <v>1.0389999999999999</v>
      </c>
      <c r="F25" s="51">
        <v>4.4999999999999998E-2</v>
      </c>
      <c r="G25" s="51">
        <v>0.99399999999999999</v>
      </c>
      <c r="H25" s="52" t="s">
        <v>101</v>
      </c>
      <c r="I25" s="52" t="s">
        <v>751</v>
      </c>
      <c r="J25" s="51"/>
    </row>
    <row r="26" spans="1:10" x14ac:dyDescent="0.25">
      <c r="A26" s="51"/>
      <c r="B26" s="51" t="s">
        <v>611</v>
      </c>
      <c r="C26" s="51"/>
      <c r="D26" s="51" t="s">
        <v>12</v>
      </c>
      <c r="E26" s="51">
        <v>3.53</v>
      </c>
      <c r="F26" s="51">
        <v>2.92</v>
      </c>
      <c r="G26" s="51">
        <v>0.61</v>
      </c>
      <c r="H26" s="52" t="s">
        <v>580</v>
      </c>
      <c r="I26" s="52"/>
      <c r="J26" s="51"/>
    </row>
    <row r="27" spans="1:10" x14ac:dyDescent="0.25">
      <c r="A27" s="51"/>
      <c r="B27" s="51" t="s">
        <v>704</v>
      </c>
      <c r="C27" s="51"/>
      <c r="D27" s="51" t="s">
        <v>12</v>
      </c>
      <c r="E27" s="51">
        <v>3.49</v>
      </c>
      <c r="F27" s="51">
        <v>2.88</v>
      </c>
      <c r="G27" s="51">
        <v>0.61</v>
      </c>
      <c r="H27" s="52" t="s">
        <v>580</v>
      </c>
      <c r="I27" s="52"/>
      <c r="J27" s="51"/>
    </row>
    <row r="28" spans="1:10" x14ac:dyDescent="0.25">
      <c r="A28" s="51"/>
      <c r="B28" s="51" t="s">
        <v>613</v>
      </c>
      <c r="C28" s="51"/>
      <c r="D28" s="51" t="s">
        <v>12</v>
      </c>
      <c r="E28" s="51">
        <v>3.31</v>
      </c>
      <c r="F28" s="51">
        <v>3.05</v>
      </c>
      <c r="G28" s="51">
        <v>0.26</v>
      </c>
      <c r="H28" s="52" t="s">
        <v>580</v>
      </c>
      <c r="I28" s="52"/>
      <c r="J28" s="51"/>
    </row>
    <row r="29" spans="1:10" x14ac:dyDescent="0.25">
      <c r="A29" s="51"/>
      <c r="B29" s="51"/>
      <c r="C29" s="51"/>
      <c r="D29" s="51"/>
      <c r="E29" s="51"/>
      <c r="F29" s="51"/>
      <c r="G29" s="51"/>
      <c r="H29" s="52"/>
      <c r="I29" s="52"/>
      <c r="J29" s="51"/>
    </row>
    <row r="30" spans="1:10" ht="46" x14ac:dyDescent="0.25">
      <c r="A30" s="53" t="s">
        <v>64</v>
      </c>
      <c r="B30" s="51" t="s">
        <v>409</v>
      </c>
      <c r="C30" s="51"/>
      <c r="D30" s="51" t="s">
        <v>12</v>
      </c>
      <c r="E30" s="51">
        <v>3.1850000000000001</v>
      </c>
      <c r="F30" s="51"/>
      <c r="G30" s="51"/>
      <c r="H30" s="52" t="s">
        <v>103</v>
      </c>
      <c r="I30" s="52"/>
      <c r="J30" s="51" t="s">
        <v>67</v>
      </c>
    </row>
    <row r="31" spans="1:10" x14ac:dyDescent="0.25">
      <c r="A31" s="51"/>
      <c r="B31" s="51" t="s">
        <v>65</v>
      </c>
      <c r="C31" s="51"/>
      <c r="D31" s="51" t="s">
        <v>40</v>
      </c>
      <c r="E31" s="51"/>
      <c r="F31" s="51">
        <v>3.13</v>
      </c>
      <c r="G31" s="51"/>
      <c r="H31" s="52" t="s">
        <v>66</v>
      </c>
      <c r="I31" s="52"/>
      <c r="J31" s="51" t="s">
        <v>67</v>
      </c>
    </row>
    <row r="32" spans="1:10" x14ac:dyDescent="0.25">
      <c r="A32" s="51"/>
      <c r="B32" s="51" t="s">
        <v>68</v>
      </c>
      <c r="C32" s="51"/>
      <c r="D32" s="51" t="s">
        <v>40</v>
      </c>
      <c r="E32" s="51"/>
      <c r="F32" s="51">
        <v>2.1179999999999999</v>
      </c>
      <c r="G32" s="51"/>
      <c r="H32" s="52" t="s">
        <v>66</v>
      </c>
      <c r="I32" s="52"/>
      <c r="J32" s="51" t="s">
        <v>67</v>
      </c>
    </row>
    <row r="33" spans="1:10" x14ac:dyDescent="0.25">
      <c r="A33" s="51"/>
      <c r="B33" s="51" t="s">
        <v>69</v>
      </c>
      <c r="C33" s="51"/>
      <c r="D33" s="51" t="s">
        <v>40</v>
      </c>
      <c r="E33" s="51"/>
      <c r="F33" s="51">
        <v>2.8250000000000002</v>
      </c>
      <c r="G33" s="51"/>
      <c r="H33" s="52" t="s">
        <v>66</v>
      </c>
      <c r="I33" s="52"/>
      <c r="J33" s="51" t="s">
        <v>67</v>
      </c>
    </row>
    <row r="34" spans="1:10" x14ac:dyDescent="0.25">
      <c r="A34" s="51"/>
      <c r="B34" s="51" t="s">
        <v>70</v>
      </c>
      <c r="C34" s="51"/>
      <c r="D34" s="51" t="s">
        <v>40</v>
      </c>
      <c r="E34" s="51"/>
      <c r="F34" s="51">
        <v>3.0990000000000002</v>
      </c>
      <c r="G34" s="51"/>
      <c r="H34" s="52" t="s">
        <v>66</v>
      </c>
      <c r="I34" s="52"/>
      <c r="J34" s="51" t="s">
        <v>67</v>
      </c>
    </row>
    <row r="35" spans="1:10" x14ac:dyDescent="0.25">
      <c r="A35" s="51"/>
      <c r="B35" s="51" t="s">
        <v>71</v>
      </c>
      <c r="C35" s="51"/>
      <c r="D35" s="51" t="s">
        <v>40</v>
      </c>
      <c r="E35" s="51"/>
      <c r="F35" s="51">
        <v>2.7930000000000001</v>
      </c>
      <c r="G35" s="51"/>
      <c r="H35" s="52" t="s">
        <v>66</v>
      </c>
      <c r="I35" s="52"/>
      <c r="J35" s="51" t="s">
        <v>67</v>
      </c>
    </row>
    <row r="36" spans="1:10" x14ac:dyDescent="0.25">
      <c r="A36" s="51"/>
      <c r="B36" s="51" t="s">
        <v>72</v>
      </c>
      <c r="C36" s="51"/>
      <c r="D36" s="51" t="s">
        <v>40</v>
      </c>
      <c r="E36" s="51"/>
      <c r="F36" s="51">
        <v>2.7839999999999998</v>
      </c>
      <c r="G36" s="51"/>
      <c r="H36" s="52" t="s">
        <v>66</v>
      </c>
      <c r="I36" s="52"/>
      <c r="J36" s="51" t="s">
        <v>67</v>
      </c>
    </row>
    <row r="37" spans="1:10" x14ac:dyDescent="0.25">
      <c r="A37" s="51"/>
      <c r="B37" s="51" t="s">
        <v>73</v>
      </c>
      <c r="C37" s="51"/>
      <c r="D37" s="51" t="s">
        <v>40</v>
      </c>
      <c r="E37" s="51"/>
      <c r="F37" s="51">
        <v>3.2250000000000001</v>
      </c>
      <c r="G37" s="51"/>
      <c r="H37" s="52" t="s">
        <v>66</v>
      </c>
      <c r="I37" s="52"/>
      <c r="J37" s="51" t="s">
        <v>67</v>
      </c>
    </row>
    <row r="38" spans="1:10" x14ac:dyDescent="0.25">
      <c r="A38" s="51"/>
      <c r="B38" s="51" t="s">
        <v>74</v>
      </c>
      <c r="C38" s="51"/>
      <c r="D38" s="51" t="s">
        <v>40</v>
      </c>
      <c r="E38" s="51"/>
      <c r="F38" s="51">
        <v>3.3809999999999998</v>
      </c>
      <c r="G38" s="51"/>
      <c r="H38" s="52" t="s">
        <v>66</v>
      </c>
      <c r="I38" s="52"/>
      <c r="J38" s="51" t="s">
        <v>67</v>
      </c>
    </row>
    <row r="39" spans="1:10" x14ac:dyDescent="0.25">
      <c r="A39" s="51"/>
      <c r="B39" s="51" t="s">
        <v>75</v>
      </c>
      <c r="C39" s="51"/>
      <c r="D39" s="51" t="s">
        <v>40</v>
      </c>
      <c r="E39" s="51"/>
      <c r="F39" s="51">
        <v>3.0350000000000001</v>
      </c>
      <c r="G39" s="51"/>
      <c r="H39" s="52" t="s">
        <v>66</v>
      </c>
      <c r="I39" s="52"/>
      <c r="J39" s="51" t="s">
        <v>67</v>
      </c>
    </row>
    <row r="40" spans="1:10" x14ac:dyDescent="0.25">
      <c r="A40" s="51"/>
      <c r="B40" s="51" t="s">
        <v>76</v>
      </c>
      <c r="C40" s="51"/>
      <c r="D40" s="51" t="s">
        <v>40</v>
      </c>
      <c r="E40" s="51"/>
      <c r="F40" s="51">
        <v>3.4319999999999999</v>
      </c>
      <c r="G40" s="51"/>
      <c r="H40" s="52" t="s">
        <v>66</v>
      </c>
      <c r="I40" s="52"/>
      <c r="J40" s="51" t="s">
        <v>67</v>
      </c>
    </row>
    <row r="41" spans="1:10" x14ac:dyDescent="0.25">
      <c r="A41" s="51"/>
      <c r="B41" s="51" t="s">
        <v>77</v>
      </c>
      <c r="C41" s="51"/>
      <c r="D41" s="51" t="s">
        <v>40</v>
      </c>
      <c r="E41" s="51"/>
      <c r="F41" s="51">
        <v>3.1520000000000001</v>
      </c>
      <c r="G41" s="51"/>
      <c r="H41" s="52" t="s">
        <v>66</v>
      </c>
      <c r="I41" s="52"/>
      <c r="J41" s="51" t="s">
        <v>67</v>
      </c>
    </row>
    <row r="42" spans="1:10" ht="69" x14ac:dyDescent="0.25">
      <c r="A42" s="51"/>
      <c r="B42" s="51" t="s">
        <v>78</v>
      </c>
      <c r="C42" s="51"/>
      <c r="D42" s="51" t="s">
        <v>40</v>
      </c>
      <c r="E42" s="51"/>
      <c r="F42" s="51">
        <v>3.028</v>
      </c>
      <c r="G42" s="51"/>
      <c r="H42" s="52" t="s">
        <v>66</v>
      </c>
      <c r="I42" s="52" t="s">
        <v>413</v>
      </c>
      <c r="J42" s="51" t="s">
        <v>67</v>
      </c>
    </row>
    <row r="43" spans="1:10" ht="69" x14ac:dyDescent="0.25">
      <c r="A43" s="51"/>
      <c r="B43" s="51" t="s">
        <v>80</v>
      </c>
      <c r="C43" s="51"/>
      <c r="D43" s="51" t="s">
        <v>40</v>
      </c>
      <c r="E43" s="51"/>
      <c r="F43" s="51">
        <v>2.82</v>
      </c>
      <c r="G43" s="51"/>
      <c r="H43" s="52" t="s">
        <v>66</v>
      </c>
      <c r="I43" s="52" t="s">
        <v>413</v>
      </c>
      <c r="J43" s="51" t="s">
        <v>67</v>
      </c>
    </row>
    <row r="44" spans="1:10" x14ac:dyDescent="0.25">
      <c r="A44" s="51"/>
      <c r="B44" s="51" t="s">
        <v>81</v>
      </c>
      <c r="C44" s="51"/>
      <c r="D44" s="51" t="s">
        <v>40</v>
      </c>
      <c r="E44" s="51"/>
      <c r="F44" s="51">
        <v>2.9470000000000001</v>
      </c>
      <c r="G44" s="51"/>
      <c r="H44" s="52" t="s">
        <v>66</v>
      </c>
      <c r="I44" s="52"/>
      <c r="J44" s="51" t="s">
        <v>67</v>
      </c>
    </row>
    <row r="45" spans="1:10" x14ac:dyDescent="0.25">
      <c r="A45" s="51"/>
      <c r="B45" s="51" t="s">
        <v>82</v>
      </c>
      <c r="C45" s="51"/>
      <c r="D45" s="51" t="s">
        <v>40</v>
      </c>
      <c r="E45" s="51"/>
      <c r="F45" s="51">
        <v>2.88</v>
      </c>
      <c r="G45" s="51"/>
      <c r="H45" s="52" t="s">
        <v>66</v>
      </c>
      <c r="I45" s="52"/>
      <c r="J45" s="51" t="s">
        <v>67</v>
      </c>
    </row>
    <row r="46" spans="1:10" x14ac:dyDescent="0.25">
      <c r="A46" s="51"/>
      <c r="B46" s="51" t="s">
        <v>83</v>
      </c>
      <c r="C46" s="51"/>
      <c r="D46" s="51" t="s">
        <v>40</v>
      </c>
      <c r="E46" s="51"/>
      <c r="F46" s="51">
        <v>2.6880000000000002</v>
      </c>
      <c r="G46" s="51"/>
      <c r="H46" s="52" t="s">
        <v>66</v>
      </c>
      <c r="I46" s="52"/>
      <c r="J46" s="51" t="s">
        <v>67</v>
      </c>
    </row>
    <row r="47" spans="1:10" x14ac:dyDescent="0.25">
      <c r="A47" s="51"/>
      <c r="B47" s="51" t="s">
        <v>414</v>
      </c>
      <c r="C47" s="51"/>
      <c r="D47" s="51" t="s">
        <v>40</v>
      </c>
      <c r="E47" s="51"/>
      <c r="F47" s="51">
        <v>2.7280000000000002</v>
      </c>
      <c r="G47" s="51"/>
      <c r="H47" s="52" t="s">
        <v>66</v>
      </c>
      <c r="I47" s="52"/>
      <c r="J47" s="51" t="s">
        <v>67</v>
      </c>
    </row>
    <row r="48" spans="1:10" x14ac:dyDescent="0.25">
      <c r="A48" s="51"/>
      <c r="B48" s="51" t="s">
        <v>415</v>
      </c>
      <c r="C48" s="51"/>
      <c r="D48" s="51" t="s">
        <v>40</v>
      </c>
      <c r="E48" s="51"/>
      <c r="F48" s="51">
        <v>2.5680000000000001</v>
      </c>
      <c r="G48" s="51"/>
      <c r="H48" s="52" t="s">
        <v>66</v>
      </c>
      <c r="I48" s="52"/>
      <c r="J48" s="51" t="s">
        <v>67</v>
      </c>
    </row>
    <row r="49" spans="1:10" x14ac:dyDescent="0.25">
      <c r="A49" s="51"/>
      <c r="B49" s="51" t="s">
        <v>416</v>
      </c>
      <c r="C49" s="51"/>
      <c r="D49" s="51" t="s">
        <v>40</v>
      </c>
      <c r="E49" s="51"/>
      <c r="F49" s="51">
        <v>2.339</v>
      </c>
      <c r="G49" s="51"/>
      <c r="H49" s="52" t="s">
        <v>66</v>
      </c>
      <c r="I49" s="52"/>
      <c r="J49" s="51" t="s">
        <v>67</v>
      </c>
    </row>
    <row r="50" spans="1:10" x14ac:dyDescent="0.25">
      <c r="A50" s="51"/>
      <c r="B50" s="51" t="s">
        <v>616</v>
      </c>
      <c r="C50" s="51"/>
      <c r="D50" s="51" t="s">
        <v>40</v>
      </c>
      <c r="E50" s="51"/>
      <c r="F50" s="51">
        <v>1.8160000000000001</v>
      </c>
      <c r="G50" s="51"/>
      <c r="H50" s="52" t="s">
        <v>66</v>
      </c>
      <c r="I50" s="52"/>
      <c r="J50" s="51" t="s">
        <v>67</v>
      </c>
    </row>
    <row r="51" spans="1:10" x14ac:dyDescent="0.25">
      <c r="A51" s="51"/>
      <c r="B51" s="51" t="s">
        <v>89</v>
      </c>
      <c r="C51" s="51"/>
      <c r="D51" s="51" t="s">
        <v>40</v>
      </c>
      <c r="E51" s="51"/>
      <c r="F51" s="51">
        <v>2.02</v>
      </c>
      <c r="G51" s="51"/>
      <c r="H51" s="52" t="s">
        <v>66</v>
      </c>
      <c r="I51" s="52"/>
      <c r="J51" s="51" t="s">
        <v>67</v>
      </c>
    </row>
    <row r="52" spans="1:10" x14ac:dyDescent="0.25">
      <c r="A52" s="51"/>
      <c r="B52" s="51" t="s">
        <v>418</v>
      </c>
      <c r="C52" s="51"/>
      <c r="D52" s="51" t="s">
        <v>40</v>
      </c>
      <c r="E52" s="51"/>
      <c r="F52" s="51">
        <v>0.95199999999999996</v>
      </c>
      <c r="G52" s="51"/>
      <c r="H52" s="52" t="s">
        <v>66</v>
      </c>
      <c r="I52" s="52"/>
      <c r="J52" s="51" t="s">
        <v>67</v>
      </c>
    </row>
    <row r="53" spans="1:10" x14ac:dyDescent="0.25">
      <c r="A53" s="51"/>
      <c r="B53" s="51" t="s">
        <v>91</v>
      </c>
      <c r="C53" s="51"/>
      <c r="D53" s="51" t="s">
        <v>40</v>
      </c>
      <c r="E53" s="51"/>
      <c r="F53" s="51">
        <v>1.0349999999999999</v>
      </c>
      <c r="G53" s="51"/>
      <c r="H53" s="52" t="s">
        <v>66</v>
      </c>
      <c r="I53" s="52"/>
      <c r="J53" s="51" t="s">
        <v>67</v>
      </c>
    </row>
    <row r="54" spans="1:10" x14ac:dyDescent="0.25">
      <c r="A54" s="51"/>
      <c r="B54" s="51" t="s">
        <v>419</v>
      </c>
      <c r="C54" s="51"/>
      <c r="D54" s="51" t="s">
        <v>40</v>
      </c>
      <c r="E54" s="51"/>
      <c r="F54" s="51">
        <v>2.0179999999999998</v>
      </c>
      <c r="G54" s="51"/>
      <c r="H54" s="52" t="s">
        <v>66</v>
      </c>
      <c r="I54" s="52"/>
      <c r="J54" s="51" t="s">
        <v>67</v>
      </c>
    </row>
    <row r="55" spans="1:10" ht="23" x14ac:dyDescent="0.25">
      <c r="A55" s="51"/>
      <c r="B55" s="51" t="s">
        <v>93</v>
      </c>
      <c r="C55" s="51"/>
      <c r="D55" s="51" t="s">
        <v>94</v>
      </c>
      <c r="E55" s="51">
        <v>1.89</v>
      </c>
      <c r="F55" s="51">
        <v>1.7909999999999999</v>
      </c>
      <c r="G55" s="51">
        <v>9.9000000000000005E-2</v>
      </c>
      <c r="H55" s="52" t="s">
        <v>533</v>
      </c>
      <c r="I55" s="52"/>
      <c r="J55" s="51" t="s">
        <v>663</v>
      </c>
    </row>
    <row r="56" spans="1:10" x14ac:dyDescent="0.25">
      <c r="A56" s="51"/>
      <c r="B56" s="51" t="s">
        <v>100</v>
      </c>
      <c r="C56" s="51"/>
      <c r="D56" s="51" t="s">
        <v>12</v>
      </c>
      <c r="E56" s="51">
        <v>1.7250000000000001</v>
      </c>
      <c r="F56" s="51">
        <v>1.53</v>
      </c>
      <c r="G56" s="51">
        <v>0.19500000000000001</v>
      </c>
      <c r="H56" s="52" t="s">
        <v>495</v>
      </c>
      <c r="I56" s="52"/>
      <c r="J56" s="51" t="s">
        <v>67</v>
      </c>
    </row>
    <row r="57" spans="1:10" ht="57.5" x14ac:dyDescent="0.25">
      <c r="A57" s="51"/>
      <c r="B57" s="51" t="s">
        <v>705</v>
      </c>
      <c r="C57" s="51"/>
      <c r="D57" s="51" t="s">
        <v>94</v>
      </c>
      <c r="E57" s="51">
        <v>0.39800000000000002</v>
      </c>
      <c r="F57" s="51">
        <v>0</v>
      </c>
      <c r="G57" s="51">
        <v>0.39800000000000002</v>
      </c>
      <c r="H57" s="52" t="s">
        <v>103</v>
      </c>
      <c r="I57" s="52" t="s">
        <v>706</v>
      </c>
      <c r="J57" s="51" t="s">
        <v>67</v>
      </c>
    </row>
    <row r="58" spans="1:10" ht="57.5" x14ac:dyDescent="0.25">
      <c r="A58" s="51"/>
      <c r="B58" s="51" t="s">
        <v>707</v>
      </c>
      <c r="C58" s="51"/>
      <c r="D58" s="51" t="s">
        <v>94</v>
      </c>
      <c r="E58" s="51">
        <v>1.26</v>
      </c>
      <c r="F58" s="51">
        <v>0</v>
      </c>
      <c r="G58" s="51">
        <v>1.26</v>
      </c>
      <c r="H58" s="52" t="s">
        <v>103</v>
      </c>
      <c r="I58" s="52" t="s">
        <v>706</v>
      </c>
      <c r="J58" s="51" t="s">
        <v>67</v>
      </c>
    </row>
    <row r="59" spans="1:10" x14ac:dyDescent="0.25">
      <c r="A59" s="51"/>
      <c r="B59" s="51"/>
      <c r="C59" s="51"/>
      <c r="D59" s="51"/>
      <c r="E59" s="51"/>
      <c r="F59" s="51"/>
      <c r="G59" s="51"/>
      <c r="H59" s="52"/>
      <c r="I59" s="52"/>
      <c r="J59" s="51"/>
    </row>
    <row r="60" spans="1:10" ht="81.75" customHeight="1" x14ac:dyDescent="0.25">
      <c r="A60" s="50" t="s">
        <v>126</v>
      </c>
      <c r="B60" s="10" t="s">
        <v>763</v>
      </c>
      <c r="C60" s="15"/>
      <c r="D60" s="27"/>
      <c r="E60" s="15"/>
      <c r="F60" s="10" t="s">
        <v>129</v>
      </c>
      <c r="G60" s="7">
        <v>5.3999999999999999E-2</v>
      </c>
      <c r="H60" s="71"/>
      <c r="I60" s="52" t="s">
        <v>764</v>
      </c>
      <c r="J60" s="51"/>
    </row>
    <row r="61" spans="1:10" ht="46" x14ac:dyDescent="0.25">
      <c r="A61" s="51"/>
      <c r="B61" s="10" t="s">
        <v>765</v>
      </c>
      <c r="C61" s="15"/>
      <c r="D61" s="18" t="s">
        <v>133</v>
      </c>
      <c r="E61" s="9">
        <f>F61+G61</f>
        <v>0.52600000000000002</v>
      </c>
      <c r="F61" s="7">
        <v>0.46400000000000002</v>
      </c>
      <c r="G61" s="7">
        <v>6.2E-2</v>
      </c>
      <c r="H61" s="72"/>
      <c r="I61" s="52" t="s">
        <v>766</v>
      </c>
      <c r="J61" s="51"/>
    </row>
    <row r="62" spans="1:10" ht="34.5" x14ac:dyDescent="0.25">
      <c r="A62" s="51"/>
      <c r="B62" s="6" t="s">
        <v>135</v>
      </c>
      <c r="C62" s="6"/>
      <c r="D62" s="17" t="s">
        <v>133</v>
      </c>
      <c r="E62" s="7">
        <f>F62+G62</f>
        <v>0.35499999999999998</v>
      </c>
      <c r="F62" s="7">
        <v>0.30099999999999999</v>
      </c>
      <c r="G62" s="7">
        <v>5.3999999999999999E-2</v>
      </c>
      <c r="H62" s="73" t="s">
        <v>422</v>
      </c>
      <c r="I62" s="41" t="s">
        <v>767</v>
      </c>
      <c r="J62" s="51"/>
    </row>
    <row r="63" spans="1:10" ht="34.5" x14ac:dyDescent="0.25">
      <c r="A63" s="51"/>
      <c r="B63" s="6" t="s">
        <v>137</v>
      </c>
      <c r="C63" s="6"/>
      <c r="D63" s="17" t="s">
        <v>133</v>
      </c>
      <c r="E63" s="9">
        <v>0</v>
      </c>
      <c r="F63" s="9">
        <v>0</v>
      </c>
      <c r="G63" s="9">
        <v>0</v>
      </c>
      <c r="H63" s="73" t="s">
        <v>768</v>
      </c>
      <c r="I63" s="41" t="s">
        <v>769</v>
      </c>
      <c r="J63" s="51"/>
    </row>
    <row r="64" spans="1:10" ht="34.5" x14ac:dyDescent="0.25">
      <c r="A64" s="51"/>
      <c r="B64" s="6" t="s">
        <v>139</v>
      </c>
      <c r="C64" s="6"/>
      <c r="D64" s="17" t="s">
        <v>133</v>
      </c>
      <c r="E64" s="9">
        <v>0</v>
      </c>
      <c r="F64" s="9">
        <v>0</v>
      </c>
      <c r="G64" s="9">
        <v>0</v>
      </c>
      <c r="H64" s="73" t="s">
        <v>768</v>
      </c>
      <c r="I64" s="41" t="s">
        <v>770</v>
      </c>
      <c r="J64" s="51"/>
    </row>
    <row r="65" spans="1:10" ht="34.5" x14ac:dyDescent="0.25">
      <c r="A65" s="51"/>
      <c r="B65" s="6" t="s">
        <v>141</v>
      </c>
      <c r="C65" s="6"/>
      <c r="D65" s="17" t="s">
        <v>133</v>
      </c>
      <c r="E65" s="9">
        <v>0</v>
      </c>
      <c r="F65" s="9">
        <v>0</v>
      </c>
      <c r="G65" s="9">
        <v>0</v>
      </c>
      <c r="H65" s="73" t="s">
        <v>768</v>
      </c>
      <c r="I65" s="41" t="s">
        <v>771</v>
      </c>
      <c r="J65" s="51"/>
    </row>
    <row r="66" spans="1:10" ht="94.5" customHeight="1" x14ac:dyDescent="0.25">
      <c r="A66" s="51"/>
      <c r="B66" s="218" t="s">
        <v>143</v>
      </c>
      <c r="C66" s="219"/>
      <c r="D66" s="17" t="s">
        <v>133</v>
      </c>
      <c r="E66" s="9">
        <f>G66</f>
        <v>0.189</v>
      </c>
      <c r="F66" s="13" t="s">
        <v>772</v>
      </c>
      <c r="G66" s="8">
        <v>0.189</v>
      </c>
      <c r="H66" s="58" t="s">
        <v>422</v>
      </c>
      <c r="I66" s="41" t="s">
        <v>773</v>
      </c>
      <c r="J66" s="51"/>
    </row>
    <row r="67" spans="1:10" ht="10.5" customHeight="1" x14ac:dyDescent="0.25">
      <c r="A67" s="51"/>
      <c r="B67" s="68"/>
      <c r="C67" s="69"/>
      <c r="D67" s="17"/>
      <c r="E67" s="9"/>
      <c r="F67" s="13"/>
      <c r="G67" s="8"/>
      <c r="H67" s="58"/>
      <c r="I67" s="41"/>
      <c r="J67" s="51"/>
    </row>
    <row r="68" spans="1:10" ht="23" x14ac:dyDescent="0.25">
      <c r="A68" s="50" t="s">
        <v>145</v>
      </c>
      <c r="B68" t="s">
        <v>754</v>
      </c>
      <c r="C68"/>
      <c r="D68" t="s">
        <v>97</v>
      </c>
      <c r="E68">
        <v>34.54</v>
      </c>
      <c r="F68">
        <v>30.64</v>
      </c>
      <c r="G68">
        <v>3.9</v>
      </c>
      <c r="H68" s="1" t="s">
        <v>755</v>
      </c>
      <c r="I68" s="1"/>
      <c r="J68" s="51"/>
    </row>
    <row r="69" spans="1:10" ht="57.5" x14ac:dyDescent="0.25">
      <c r="B69" s="51" t="s">
        <v>539</v>
      </c>
      <c r="C69" s="51"/>
      <c r="D69" s="51" t="s">
        <v>97</v>
      </c>
      <c r="E69" s="51">
        <v>35.97</v>
      </c>
      <c r="F69" s="52" t="s">
        <v>540</v>
      </c>
      <c r="G69" s="51">
        <v>3.44</v>
      </c>
      <c r="H69" s="52" t="s">
        <v>150</v>
      </c>
      <c r="I69" s="52" t="s">
        <v>541</v>
      </c>
      <c r="J69" s="51" t="s">
        <v>152</v>
      </c>
    </row>
    <row r="70" spans="1:10" ht="23" x14ac:dyDescent="0.25">
      <c r="A70" s="51"/>
      <c r="B70" s="176" t="s">
        <v>756</v>
      </c>
      <c r="C70" s="177"/>
      <c r="D70" s="51" t="s">
        <v>97</v>
      </c>
      <c r="E70" s="52" t="s">
        <v>543</v>
      </c>
      <c r="F70" s="52" t="s">
        <v>544</v>
      </c>
      <c r="G70" s="51">
        <v>3.44</v>
      </c>
      <c r="H70" s="52" t="s">
        <v>150</v>
      </c>
      <c r="I70" s="52"/>
      <c r="J70" s="51" t="s">
        <v>152</v>
      </c>
    </row>
    <row r="71" spans="1:10" ht="23" x14ac:dyDescent="0.25">
      <c r="A71" s="51"/>
      <c r="B71" s="51" t="s">
        <v>545</v>
      </c>
      <c r="C71" s="51"/>
      <c r="D71" s="51" t="s">
        <v>97</v>
      </c>
      <c r="E71" s="51">
        <v>25.05</v>
      </c>
      <c r="F71" s="52" t="s">
        <v>546</v>
      </c>
      <c r="G71" s="51">
        <v>1.65</v>
      </c>
      <c r="H71" s="52" t="s">
        <v>150</v>
      </c>
      <c r="I71" s="52"/>
      <c r="J71" s="51" t="s">
        <v>152</v>
      </c>
    </row>
    <row r="72" spans="1:10" ht="34.5" x14ac:dyDescent="0.25">
      <c r="A72" s="51"/>
      <c r="B72" s="52" t="s">
        <v>547</v>
      </c>
      <c r="C72" s="51"/>
      <c r="D72" s="51" t="s">
        <v>97</v>
      </c>
      <c r="E72" s="51">
        <v>25.82</v>
      </c>
      <c r="F72" s="51">
        <v>15.3</v>
      </c>
      <c r="G72" s="51">
        <v>10.52</v>
      </c>
      <c r="H72" s="52" t="s">
        <v>150</v>
      </c>
      <c r="I72" s="52" t="s">
        <v>548</v>
      </c>
      <c r="J72" s="51" t="s">
        <v>152</v>
      </c>
    </row>
    <row r="73" spans="1:10" ht="45" customHeight="1" x14ac:dyDescent="0.25">
      <c r="A73" s="51"/>
      <c r="B73" s="207" t="s">
        <v>757</v>
      </c>
      <c r="C73" s="208"/>
      <c r="D73" s="51" t="s">
        <v>97</v>
      </c>
      <c r="E73" s="51">
        <v>21.53</v>
      </c>
      <c r="F73" s="51">
        <v>20.63</v>
      </c>
      <c r="G73" s="51">
        <v>0.9</v>
      </c>
      <c r="H73" s="52" t="s">
        <v>150</v>
      </c>
      <c r="I73" s="52" t="s">
        <v>550</v>
      </c>
      <c r="J73" s="51" t="s">
        <v>152</v>
      </c>
    </row>
    <row r="74" spans="1:10" ht="28.5" customHeight="1" x14ac:dyDescent="0.25">
      <c r="A74" s="51"/>
      <c r="B74" s="207" t="s">
        <v>758</v>
      </c>
      <c r="C74" s="208"/>
      <c r="D74" s="51" t="s">
        <v>97</v>
      </c>
      <c r="E74" s="51">
        <v>8.8000000000000007</v>
      </c>
      <c r="F74" s="51">
        <v>7.9</v>
      </c>
      <c r="G74" s="51">
        <v>0.9</v>
      </c>
      <c r="H74" s="52" t="s">
        <v>150</v>
      </c>
      <c r="I74" s="17" t="s">
        <v>774</v>
      </c>
      <c r="J74" s="51" t="s">
        <v>152</v>
      </c>
    </row>
    <row r="75" spans="1:10" ht="11.25" customHeight="1" x14ac:dyDescent="0.25">
      <c r="A75" s="51"/>
      <c r="B75" s="66"/>
      <c r="C75" s="67"/>
      <c r="D75" s="51"/>
      <c r="E75" s="51"/>
      <c r="F75" s="51"/>
      <c r="G75" s="51"/>
      <c r="H75" s="52"/>
      <c r="I75" s="17"/>
      <c r="J75" s="51"/>
    </row>
    <row r="76" spans="1:10" x14ac:dyDescent="0.25">
      <c r="A76" s="50" t="s">
        <v>153</v>
      </c>
      <c r="B76" s="51"/>
      <c r="C76" s="51"/>
      <c r="D76" s="51"/>
      <c r="E76" s="51"/>
      <c r="F76" s="51"/>
      <c r="G76" s="51"/>
      <c r="H76" s="52"/>
      <c r="I76" s="52"/>
      <c r="J76" s="51"/>
    </row>
    <row r="77" spans="1:10" ht="69" x14ac:dyDescent="0.25">
      <c r="A77" s="51" t="s">
        <v>154</v>
      </c>
      <c r="B77" s="51" t="s">
        <v>155</v>
      </c>
      <c r="C77" s="52" t="s">
        <v>156</v>
      </c>
      <c r="D77" s="52" t="s">
        <v>157</v>
      </c>
      <c r="E77" s="51">
        <v>0.22</v>
      </c>
      <c r="F77" s="51">
        <v>0.18099999999999999</v>
      </c>
      <c r="G77" s="51">
        <v>3.9E-2</v>
      </c>
      <c r="H77" s="52" t="s">
        <v>101</v>
      </c>
      <c r="I77" s="52" t="s">
        <v>717</v>
      </c>
      <c r="J77" s="51"/>
    </row>
    <row r="78" spans="1:10" ht="92" x14ac:dyDescent="0.25">
      <c r="A78" s="51"/>
      <c r="B78" s="51" t="s">
        <v>10</v>
      </c>
      <c r="C78" s="52" t="s">
        <v>718</v>
      </c>
      <c r="D78" s="52" t="s">
        <v>157</v>
      </c>
      <c r="E78" s="51">
        <v>0.17699999999999999</v>
      </c>
      <c r="F78" s="51">
        <v>0.14699999999999999</v>
      </c>
      <c r="G78" s="51">
        <v>0.03</v>
      </c>
      <c r="H78" s="52" t="s">
        <v>101</v>
      </c>
      <c r="I78" s="52" t="s">
        <v>552</v>
      </c>
      <c r="J78" s="51"/>
    </row>
    <row r="79" spans="1:10" ht="80.5" x14ac:dyDescent="0.25">
      <c r="A79" s="51"/>
      <c r="B79" s="51" t="s">
        <v>10</v>
      </c>
      <c r="C79" s="52" t="s">
        <v>719</v>
      </c>
      <c r="D79" s="52" t="s">
        <v>157</v>
      </c>
      <c r="E79" s="51">
        <v>0.224</v>
      </c>
      <c r="F79" s="51">
        <v>0.186</v>
      </c>
      <c r="G79" s="51">
        <v>3.7999999999999999E-2</v>
      </c>
      <c r="H79" s="52" t="s">
        <v>101</v>
      </c>
      <c r="I79" s="52" t="s">
        <v>553</v>
      </c>
      <c r="J79" s="51"/>
    </row>
    <row r="80" spans="1:10" ht="92" x14ac:dyDescent="0.25">
      <c r="A80" s="51"/>
      <c r="B80" s="51" t="s">
        <v>10</v>
      </c>
      <c r="C80" s="52" t="s">
        <v>720</v>
      </c>
      <c r="D80" s="52" t="s">
        <v>157</v>
      </c>
      <c r="E80" s="51">
        <v>0.253</v>
      </c>
      <c r="F80" s="51">
        <v>0.21</v>
      </c>
      <c r="G80" s="51">
        <v>4.2999999999999997E-2</v>
      </c>
      <c r="H80" s="52" t="s">
        <v>101</v>
      </c>
      <c r="I80" s="52" t="s">
        <v>554</v>
      </c>
      <c r="J80" s="51"/>
    </row>
    <row r="81" spans="1:10" ht="92" x14ac:dyDescent="0.25">
      <c r="A81" s="51"/>
      <c r="B81" s="51" t="s">
        <v>10</v>
      </c>
      <c r="C81" s="52" t="s">
        <v>166</v>
      </c>
      <c r="D81" s="52" t="s">
        <v>157</v>
      </c>
      <c r="E81" s="51">
        <v>0.17100000000000001</v>
      </c>
      <c r="F81" s="51">
        <v>0.14199999999999999</v>
      </c>
      <c r="G81" s="51">
        <v>2.9000000000000001E-2</v>
      </c>
      <c r="H81" s="52" t="s">
        <v>101</v>
      </c>
      <c r="I81" s="52" t="s">
        <v>759</v>
      </c>
      <c r="J81" s="51"/>
    </row>
    <row r="82" spans="1:10" ht="92" x14ac:dyDescent="0.25">
      <c r="A82" s="51"/>
      <c r="B82" s="51" t="s">
        <v>10</v>
      </c>
      <c r="C82" s="52" t="s">
        <v>168</v>
      </c>
      <c r="D82" s="52" t="s">
        <v>157</v>
      </c>
      <c r="E82" s="51">
        <v>0.14599999999999999</v>
      </c>
      <c r="F82" s="51">
        <v>8.7999999999999995E-2</v>
      </c>
      <c r="G82" s="51">
        <v>5.8000000000000003E-2</v>
      </c>
      <c r="H82" s="52" t="s">
        <v>101</v>
      </c>
      <c r="I82" s="52" t="s">
        <v>556</v>
      </c>
      <c r="J82" s="51"/>
    </row>
    <row r="83" spans="1:10" ht="92" x14ac:dyDescent="0.25">
      <c r="A83" s="51"/>
      <c r="B83" s="51" t="s">
        <v>30</v>
      </c>
      <c r="C83" s="52" t="s">
        <v>722</v>
      </c>
      <c r="D83" s="52" t="s">
        <v>157</v>
      </c>
      <c r="E83" s="51">
        <v>0.16800000000000001</v>
      </c>
      <c r="F83" s="51">
        <v>0.13500000000000001</v>
      </c>
      <c r="G83" s="51">
        <v>3.3000000000000002E-2</v>
      </c>
      <c r="H83" s="52" t="s">
        <v>101</v>
      </c>
      <c r="I83" s="52" t="s">
        <v>557</v>
      </c>
      <c r="J83" s="51"/>
    </row>
    <row r="84" spans="1:10" ht="80.5" x14ac:dyDescent="0.25">
      <c r="A84" s="51"/>
      <c r="B84" s="51" t="s">
        <v>30</v>
      </c>
      <c r="C84" s="52" t="s">
        <v>723</v>
      </c>
      <c r="D84" s="52" t="s">
        <v>157</v>
      </c>
      <c r="E84" s="51">
        <v>0.21299999999999999</v>
      </c>
      <c r="F84" s="51">
        <v>0.17100000000000001</v>
      </c>
      <c r="G84" s="51">
        <v>4.2000000000000003E-2</v>
      </c>
      <c r="H84" s="52" t="s">
        <v>101</v>
      </c>
      <c r="I84" s="52" t="s">
        <v>558</v>
      </c>
      <c r="J84" s="51"/>
    </row>
    <row r="85" spans="1:10" ht="103.5" x14ac:dyDescent="0.25">
      <c r="A85" s="51"/>
      <c r="B85" s="51" t="s">
        <v>30</v>
      </c>
      <c r="C85" s="52" t="s">
        <v>724</v>
      </c>
      <c r="D85" s="52" t="s">
        <v>157</v>
      </c>
      <c r="E85" s="51">
        <v>0.24099999999999999</v>
      </c>
      <c r="F85" s="51">
        <v>0.193</v>
      </c>
      <c r="G85" s="51">
        <v>4.7E-2</v>
      </c>
      <c r="H85" s="52" t="s">
        <v>101</v>
      </c>
      <c r="I85" s="52" t="s">
        <v>559</v>
      </c>
      <c r="J85" s="51"/>
    </row>
    <row r="86" spans="1:10" ht="46" x14ac:dyDescent="0.25">
      <c r="A86" s="51"/>
      <c r="B86" s="51" t="s">
        <v>30</v>
      </c>
      <c r="C86" s="52" t="s">
        <v>166</v>
      </c>
      <c r="D86" s="52" t="s">
        <v>157</v>
      </c>
      <c r="E86" s="51">
        <v>0.157</v>
      </c>
      <c r="F86" s="51">
        <v>0.126</v>
      </c>
      <c r="G86" s="51">
        <v>3.1E-2</v>
      </c>
      <c r="H86" s="52" t="s">
        <v>101</v>
      </c>
      <c r="I86" s="52" t="s">
        <v>560</v>
      </c>
      <c r="J86" s="51"/>
    </row>
    <row r="87" spans="1:10" ht="92" x14ac:dyDescent="0.25">
      <c r="A87" s="51"/>
      <c r="B87" s="51" t="s">
        <v>49</v>
      </c>
      <c r="C87" s="52" t="s">
        <v>725</v>
      </c>
      <c r="D87" s="52" t="s">
        <v>157</v>
      </c>
      <c r="E87" s="51">
        <v>0.192</v>
      </c>
      <c r="F87" s="51">
        <v>0.17499999999999999</v>
      </c>
      <c r="G87" s="51">
        <v>1.6E-2</v>
      </c>
      <c r="H87" s="52" t="s">
        <v>101</v>
      </c>
      <c r="I87" s="52" t="s">
        <v>561</v>
      </c>
      <c r="J87" s="51"/>
    </row>
    <row r="88" spans="1:10" ht="80.5" x14ac:dyDescent="0.25">
      <c r="A88" s="51"/>
      <c r="B88" s="51" t="s">
        <v>49</v>
      </c>
      <c r="C88" s="52" t="s">
        <v>726</v>
      </c>
      <c r="D88" s="52" t="s">
        <v>157</v>
      </c>
      <c r="E88" s="51">
        <v>0.19600000000000001</v>
      </c>
      <c r="F88" s="51">
        <v>0.17499999999999999</v>
      </c>
      <c r="G88" s="51">
        <v>2.1000000000000001E-2</v>
      </c>
      <c r="H88" s="52" t="s">
        <v>101</v>
      </c>
      <c r="I88" s="52" t="s">
        <v>562</v>
      </c>
      <c r="J88" s="51"/>
    </row>
    <row r="89" spans="1:10" ht="92" x14ac:dyDescent="0.25">
      <c r="A89" s="51"/>
      <c r="B89" s="51" t="s">
        <v>49</v>
      </c>
      <c r="C89" s="52" t="s">
        <v>727</v>
      </c>
      <c r="D89" s="52" t="s">
        <v>157</v>
      </c>
      <c r="E89" s="51">
        <v>0.221</v>
      </c>
      <c r="F89" s="51">
        <v>0.19800000000000001</v>
      </c>
      <c r="G89" s="51">
        <v>2.4E-2</v>
      </c>
      <c r="H89" s="52" t="s">
        <v>101</v>
      </c>
      <c r="I89" s="52" t="s">
        <v>563</v>
      </c>
      <c r="J89" s="51"/>
    </row>
    <row r="90" spans="1:10" ht="92" x14ac:dyDescent="0.25">
      <c r="A90" s="51"/>
      <c r="B90" s="51" t="s">
        <v>177</v>
      </c>
      <c r="C90" s="52" t="s">
        <v>728</v>
      </c>
      <c r="D90" s="52" t="s">
        <v>157</v>
      </c>
      <c r="E90" s="51">
        <v>0.14899999999999999</v>
      </c>
      <c r="F90" s="51">
        <v>0.122</v>
      </c>
      <c r="G90" s="51">
        <v>2.7E-2</v>
      </c>
      <c r="H90" s="52" t="s">
        <v>101</v>
      </c>
      <c r="I90" s="52" t="s">
        <v>564</v>
      </c>
      <c r="J90" s="51"/>
    </row>
    <row r="91" spans="1:10" ht="69" x14ac:dyDescent="0.25">
      <c r="A91" s="51"/>
      <c r="B91" s="51" t="s">
        <v>177</v>
      </c>
      <c r="C91" s="52" t="s">
        <v>729</v>
      </c>
      <c r="D91" s="52" t="s">
        <v>157</v>
      </c>
      <c r="E91" s="51">
        <v>0.189</v>
      </c>
      <c r="F91" s="51">
        <v>0.154</v>
      </c>
      <c r="G91" s="51">
        <v>3.5000000000000003E-2</v>
      </c>
      <c r="H91" s="52" t="s">
        <v>101</v>
      </c>
      <c r="I91" s="52" t="s">
        <v>565</v>
      </c>
      <c r="J91" s="51"/>
    </row>
    <row r="92" spans="1:10" ht="92" x14ac:dyDescent="0.25">
      <c r="A92" s="51"/>
      <c r="B92" s="51" t="s">
        <v>177</v>
      </c>
      <c r="C92" s="52" t="s">
        <v>730</v>
      </c>
      <c r="D92" s="52" t="s">
        <v>157</v>
      </c>
      <c r="E92" s="51">
        <v>0.214</v>
      </c>
      <c r="F92" s="51">
        <v>0.17399999999999999</v>
      </c>
      <c r="G92" s="51">
        <v>3.9E-2</v>
      </c>
      <c r="H92" s="52" t="s">
        <v>101</v>
      </c>
      <c r="I92" s="52" t="s">
        <v>566</v>
      </c>
      <c r="J92" s="51"/>
    </row>
    <row r="93" spans="1:10" ht="69" x14ac:dyDescent="0.25">
      <c r="A93" s="51"/>
      <c r="B93" s="51" t="s">
        <v>181</v>
      </c>
      <c r="C93" s="52" t="s">
        <v>182</v>
      </c>
      <c r="D93" s="52" t="s">
        <v>157</v>
      </c>
      <c r="E93" s="51">
        <v>7.4999999999999997E-2</v>
      </c>
      <c r="F93" s="51">
        <v>6.0000000000000001E-3</v>
      </c>
      <c r="G93" s="51">
        <v>7.0000000000000007E-2</v>
      </c>
      <c r="H93" s="52" t="s">
        <v>101</v>
      </c>
      <c r="I93" s="52" t="s">
        <v>567</v>
      </c>
      <c r="J93" s="51"/>
    </row>
    <row r="94" spans="1:10" ht="69" x14ac:dyDescent="0.25">
      <c r="A94" s="51"/>
      <c r="B94" s="51" t="s">
        <v>184</v>
      </c>
      <c r="C94" s="52" t="s">
        <v>182</v>
      </c>
      <c r="D94" s="52" t="s">
        <v>157</v>
      </c>
      <c r="E94" s="51">
        <v>0.122</v>
      </c>
      <c r="F94" s="51">
        <v>4.2000000000000003E-2</v>
      </c>
      <c r="G94" s="51">
        <v>8.1000000000000003E-2</v>
      </c>
      <c r="H94" s="52" t="s">
        <v>101</v>
      </c>
      <c r="I94" s="52" t="s">
        <v>567</v>
      </c>
      <c r="J94" s="51"/>
    </row>
    <row r="95" spans="1:10" ht="69" x14ac:dyDescent="0.25">
      <c r="A95" s="51"/>
      <c r="B95" s="51" t="s">
        <v>568</v>
      </c>
      <c r="C95" s="52" t="s">
        <v>182</v>
      </c>
      <c r="D95" s="52" t="s">
        <v>157</v>
      </c>
      <c r="E95" s="51">
        <v>0.20699999999999999</v>
      </c>
      <c r="F95" s="51">
        <v>1E-3</v>
      </c>
      <c r="G95" s="51">
        <v>0.20599999999999999</v>
      </c>
      <c r="H95" s="52" t="s">
        <v>101</v>
      </c>
      <c r="I95" s="52" t="s">
        <v>567</v>
      </c>
      <c r="J95" s="51"/>
    </row>
    <row r="96" spans="1:10" ht="69" x14ac:dyDescent="0.25">
      <c r="A96" s="51"/>
      <c r="B96" s="51" t="s">
        <v>749</v>
      </c>
      <c r="C96" s="52" t="s">
        <v>182</v>
      </c>
      <c r="D96" s="52" t="s">
        <v>157</v>
      </c>
      <c r="E96" s="51">
        <v>0.126</v>
      </c>
      <c r="F96" s="51">
        <v>0</v>
      </c>
      <c r="G96" s="51">
        <v>0.126</v>
      </c>
      <c r="H96" s="52" t="s">
        <v>101</v>
      </c>
      <c r="I96" s="52" t="s">
        <v>453</v>
      </c>
      <c r="J96" s="51"/>
    </row>
    <row r="97" spans="1:10" ht="69" x14ac:dyDescent="0.25">
      <c r="A97" s="51"/>
      <c r="B97" s="51" t="s">
        <v>226</v>
      </c>
      <c r="C97" s="52" t="s">
        <v>132</v>
      </c>
      <c r="D97" s="52" t="s">
        <v>157</v>
      </c>
      <c r="E97" s="51">
        <v>0.107</v>
      </c>
      <c r="F97" s="51">
        <v>0</v>
      </c>
      <c r="G97" s="51">
        <v>0.107</v>
      </c>
      <c r="H97" s="52" t="s">
        <v>101</v>
      </c>
      <c r="I97" s="52" t="s">
        <v>731</v>
      </c>
      <c r="J97" s="51"/>
    </row>
    <row r="98" spans="1:10" ht="23" x14ac:dyDescent="0.25">
      <c r="A98" s="51" t="s">
        <v>203</v>
      </c>
      <c r="B98" s="51" t="s">
        <v>226</v>
      </c>
      <c r="C98" s="52" t="s">
        <v>132</v>
      </c>
      <c r="D98" s="52" t="s">
        <v>157</v>
      </c>
      <c r="E98" s="51">
        <v>7.0000000000000001E-3</v>
      </c>
      <c r="F98" s="51">
        <v>0</v>
      </c>
      <c r="G98" s="51">
        <v>1E-3</v>
      </c>
      <c r="H98" s="52" t="s">
        <v>101</v>
      </c>
      <c r="I98" s="52"/>
      <c r="J98" s="51"/>
    </row>
    <row r="99" spans="1:10" ht="23" x14ac:dyDescent="0.25">
      <c r="A99" s="51" t="s">
        <v>205</v>
      </c>
      <c r="B99" s="51"/>
      <c r="C99" s="52" t="s">
        <v>30</v>
      </c>
      <c r="D99" s="52" t="s">
        <v>157</v>
      </c>
      <c r="E99" s="51">
        <v>0.29799999999999999</v>
      </c>
      <c r="F99" s="51">
        <v>0.24</v>
      </c>
      <c r="G99" s="51">
        <v>5.8000000000000003E-2</v>
      </c>
      <c r="H99" s="52" t="s">
        <v>101</v>
      </c>
      <c r="I99" s="52" t="s">
        <v>206</v>
      </c>
      <c r="J99" s="51"/>
    </row>
    <row r="100" spans="1:10" ht="23" x14ac:dyDescent="0.25">
      <c r="A100" s="51" t="s">
        <v>503</v>
      </c>
      <c r="B100" s="51"/>
      <c r="C100" s="52" t="s">
        <v>10</v>
      </c>
      <c r="D100" s="52" t="s">
        <v>157</v>
      </c>
      <c r="E100" s="51">
        <v>0.312</v>
      </c>
      <c r="F100" s="51">
        <v>0.252</v>
      </c>
      <c r="G100" s="51">
        <v>0.06</v>
      </c>
      <c r="H100" s="52"/>
      <c r="I100" s="52" t="s">
        <v>206</v>
      </c>
      <c r="J100" s="51"/>
    </row>
    <row r="101" spans="1:10" ht="23" x14ac:dyDescent="0.25">
      <c r="A101" s="51" t="s">
        <v>503</v>
      </c>
      <c r="B101" s="51"/>
      <c r="C101" s="52" t="s">
        <v>49</v>
      </c>
      <c r="D101" s="52" t="s">
        <v>157</v>
      </c>
      <c r="E101" s="51">
        <v>0.27400000000000002</v>
      </c>
      <c r="F101" s="51">
        <v>0.221</v>
      </c>
      <c r="G101" s="51">
        <v>5.2999999999999999E-2</v>
      </c>
      <c r="H101" s="52"/>
      <c r="I101" s="52" t="s">
        <v>206</v>
      </c>
      <c r="J101" s="51"/>
    </row>
    <row r="102" spans="1:10" ht="34.5" x14ac:dyDescent="0.25">
      <c r="A102" s="51" t="s">
        <v>504</v>
      </c>
      <c r="B102" s="51"/>
      <c r="C102" s="52" t="s">
        <v>30</v>
      </c>
      <c r="D102" s="52" t="s">
        <v>208</v>
      </c>
      <c r="E102" s="51">
        <v>3.3000000000000002E-2</v>
      </c>
      <c r="F102" s="51">
        <v>2.7E-2</v>
      </c>
      <c r="G102" s="51">
        <v>6.0000000000000001E-3</v>
      </c>
      <c r="H102" s="52" t="s">
        <v>101</v>
      </c>
      <c r="I102" s="52" t="s">
        <v>505</v>
      </c>
      <c r="J102" s="51"/>
    </row>
    <row r="103" spans="1:10" ht="23" x14ac:dyDescent="0.25">
      <c r="A103" s="51"/>
      <c r="B103" s="51"/>
      <c r="C103" s="52" t="s">
        <v>30</v>
      </c>
      <c r="D103" s="52" t="s">
        <v>157</v>
      </c>
      <c r="E103" s="51">
        <v>1.0429999999999999</v>
      </c>
      <c r="F103" s="51">
        <v>0.85299999999999998</v>
      </c>
      <c r="G103" s="51">
        <v>0.19</v>
      </c>
      <c r="H103" s="52" t="s">
        <v>101</v>
      </c>
      <c r="I103" s="52"/>
      <c r="J103" s="51"/>
    </row>
    <row r="104" spans="1:10" ht="34.5" x14ac:dyDescent="0.25">
      <c r="A104" s="51" t="s">
        <v>217</v>
      </c>
      <c r="B104" s="51"/>
      <c r="C104" s="52"/>
      <c r="D104" s="52" t="s">
        <v>208</v>
      </c>
      <c r="E104" s="51">
        <v>3.5999999999999997E-2</v>
      </c>
      <c r="F104" s="51">
        <v>2.5000000000000001E-2</v>
      </c>
      <c r="G104" s="51">
        <v>1.0999999999999999E-2</v>
      </c>
      <c r="H104" s="52" t="s">
        <v>515</v>
      </c>
      <c r="I104" s="52" t="s">
        <v>775</v>
      </c>
      <c r="J104" s="51"/>
    </row>
    <row r="105" spans="1:10" ht="57.5" x14ac:dyDescent="0.25">
      <c r="A105" s="51" t="s">
        <v>222</v>
      </c>
      <c r="B105" s="52" t="s">
        <v>223</v>
      </c>
      <c r="C105" s="52" t="s">
        <v>182</v>
      </c>
      <c r="D105" s="52" t="s">
        <v>208</v>
      </c>
      <c r="E105" s="51">
        <v>6.0000000000000001E-3</v>
      </c>
      <c r="F105" s="51">
        <v>5.0000000000000001E-3</v>
      </c>
      <c r="G105" s="51">
        <v>1E-3</v>
      </c>
      <c r="H105" s="52" t="s">
        <v>515</v>
      </c>
      <c r="I105" s="52" t="s">
        <v>776</v>
      </c>
      <c r="J105" s="51"/>
    </row>
    <row r="106" spans="1:10" ht="92" x14ac:dyDescent="0.25">
      <c r="A106" s="51"/>
      <c r="B106" s="51" t="s">
        <v>645</v>
      </c>
      <c r="C106" s="52" t="s">
        <v>182</v>
      </c>
      <c r="D106" s="52" t="s">
        <v>208</v>
      </c>
      <c r="E106" s="51">
        <v>2.4E-2</v>
      </c>
      <c r="F106" s="51">
        <v>1.9E-2</v>
      </c>
      <c r="G106" s="51">
        <v>5.0000000000000001E-3</v>
      </c>
      <c r="H106" s="52" t="s">
        <v>515</v>
      </c>
      <c r="I106" s="52" t="s">
        <v>777</v>
      </c>
      <c r="J106" s="51"/>
    </row>
    <row r="107" spans="1:10" ht="46" x14ac:dyDescent="0.25">
      <c r="A107" s="51"/>
      <c r="B107" s="51" t="s">
        <v>647</v>
      </c>
      <c r="C107" s="52"/>
      <c r="D107" s="52" t="s">
        <v>208</v>
      </c>
      <c r="E107" s="51">
        <v>0</v>
      </c>
      <c r="F107" s="51">
        <v>0</v>
      </c>
      <c r="G107" s="51">
        <v>0</v>
      </c>
      <c r="H107" s="52" t="s">
        <v>515</v>
      </c>
      <c r="I107" s="52" t="s">
        <v>778</v>
      </c>
      <c r="J107" s="51"/>
    </row>
    <row r="108" spans="1:10" ht="56.25" customHeight="1" x14ac:dyDescent="0.25">
      <c r="A108" s="51"/>
      <c r="B108" s="51" t="s">
        <v>228</v>
      </c>
      <c r="C108" s="52"/>
      <c r="D108" s="52" t="s">
        <v>208</v>
      </c>
      <c r="E108" s="51">
        <v>2.5999999999999999E-2</v>
      </c>
      <c r="F108" s="51">
        <v>0</v>
      </c>
      <c r="G108" s="51">
        <v>2.5999999999999999E-2</v>
      </c>
      <c r="H108" s="52" t="s">
        <v>515</v>
      </c>
      <c r="I108" s="17" t="s">
        <v>516</v>
      </c>
      <c r="J108" s="51"/>
    </row>
    <row r="109" spans="1:10" ht="46" x14ac:dyDescent="0.25">
      <c r="A109" s="51" t="s">
        <v>518</v>
      </c>
      <c r="B109" s="51" t="s">
        <v>650</v>
      </c>
      <c r="C109" s="52" t="s">
        <v>651</v>
      </c>
      <c r="D109" s="52" t="s">
        <v>208</v>
      </c>
      <c r="E109" s="51">
        <v>0.14000000000000001</v>
      </c>
      <c r="F109" s="51">
        <v>0.113</v>
      </c>
      <c r="G109" s="51">
        <v>2.7E-2</v>
      </c>
      <c r="H109" s="52" t="s">
        <v>101</v>
      </c>
      <c r="I109" s="52" t="s">
        <v>652</v>
      </c>
      <c r="J109" s="51"/>
    </row>
    <row r="110" spans="1:10" ht="46" x14ac:dyDescent="0.25">
      <c r="A110" s="51"/>
      <c r="B110" s="51" t="s">
        <v>653</v>
      </c>
      <c r="C110" s="52" t="s">
        <v>651</v>
      </c>
      <c r="D110" s="52" t="s">
        <v>208</v>
      </c>
      <c r="E110" s="51">
        <v>0.13500000000000001</v>
      </c>
      <c r="F110" s="51">
        <v>0.109</v>
      </c>
      <c r="G110" s="51">
        <v>2.5999999999999999E-2</v>
      </c>
      <c r="H110" s="52" t="s">
        <v>101</v>
      </c>
      <c r="I110" s="52" t="s">
        <v>654</v>
      </c>
      <c r="J110" s="51"/>
    </row>
    <row r="111" spans="1:10" ht="46" x14ac:dyDescent="0.25">
      <c r="A111" s="51"/>
      <c r="B111" s="51" t="s">
        <v>655</v>
      </c>
      <c r="C111" s="52" t="s">
        <v>651</v>
      </c>
      <c r="D111" s="52" t="s">
        <v>208</v>
      </c>
      <c r="E111" s="51">
        <v>0.14599999999999999</v>
      </c>
      <c r="F111" s="51">
        <v>0.11799999999999999</v>
      </c>
      <c r="G111" s="51">
        <v>2.8000000000000001E-2</v>
      </c>
      <c r="H111" s="52" t="s">
        <v>101</v>
      </c>
      <c r="I111" s="52" t="s">
        <v>654</v>
      </c>
      <c r="J111" s="51"/>
    </row>
    <row r="112" spans="1:10" ht="57.5" x14ac:dyDescent="0.25">
      <c r="A112" s="51"/>
      <c r="B112" s="51" t="s">
        <v>650</v>
      </c>
      <c r="C112" s="52" t="s">
        <v>226</v>
      </c>
      <c r="D112" s="52" t="s">
        <v>208</v>
      </c>
      <c r="E112" s="51">
        <v>0.13400000000000001</v>
      </c>
      <c r="F112" s="51">
        <v>0</v>
      </c>
      <c r="G112" s="51">
        <v>0.13400000000000001</v>
      </c>
      <c r="H112" s="52" t="s">
        <v>101</v>
      </c>
      <c r="I112" s="52" t="s">
        <v>656</v>
      </c>
      <c r="J112" s="51"/>
    </row>
    <row r="113" spans="1:10" ht="46" x14ac:dyDescent="0.25">
      <c r="A113" s="51" t="s">
        <v>238</v>
      </c>
      <c r="B113" s="51" t="s">
        <v>226</v>
      </c>
      <c r="C113" s="52"/>
      <c r="D113" s="52" t="s">
        <v>208</v>
      </c>
      <c r="E113" s="51">
        <v>9.5000000000000001E-2</v>
      </c>
      <c r="F113" s="51">
        <v>0</v>
      </c>
      <c r="G113" s="51">
        <v>9.5000000000000001E-2</v>
      </c>
      <c r="H113" s="52" t="s">
        <v>101</v>
      </c>
      <c r="I113" s="52" t="s">
        <v>658</v>
      </c>
      <c r="J113" s="51"/>
    </row>
    <row r="114" spans="1:10" ht="46" x14ac:dyDescent="0.25">
      <c r="A114" s="51" t="s">
        <v>240</v>
      </c>
      <c r="B114" s="51" t="s">
        <v>226</v>
      </c>
      <c r="C114" s="52"/>
      <c r="D114" s="52" t="s">
        <v>208</v>
      </c>
      <c r="E114" s="51">
        <v>8.4000000000000005E-2</v>
      </c>
      <c r="F114" s="51">
        <v>0</v>
      </c>
      <c r="G114" s="51">
        <v>8.4000000000000005E-2</v>
      </c>
      <c r="H114" s="52" t="s">
        <v>101</v>
      </c>
      <c r="I114" s="52" t="s">
        <v>659</v>
      </c>
      <c r="J114" s="51"/>
    </row>
    <row r="115" spans="1:10" ht="57.5" x14ac:dyDescent="0.25">
      <c r="A115" s="51" t="s">
        <v>244</v>
      </c>
      <c r="B115" s="51" t="s">
        <v>245</v>
      </c>
      <c r="C115" s="52" t="s">
        <v>246</v>
      </c>
      <c r="D115" s="52" t="s">
        <v>208</v>
      </c>
      <c r="E115" s="51">
        <v>0.29699999999999999</v>
      </c>
      <c r="F115" s="51">
        <v>0.27800000000000002</v>
      </c>
      <c r="G115" s="51">
        <v>1.9E-2</v>
      </c>
      <c r="H115" s="52" t="s">
        <v>101</v>
      </c>
      <c r="I115" s="52" t="s">
        <v>760</v>
      </c>
      <c r="J115" s="51"/>
    </row>
    <row r="116" spans="1:10" ht="57.5" x14ac:dyDescent="0.25">
      <c r="A116" s="51"/>
      <c r="B116" s="51" t="s">
        <v>249</v>
      </c>
      <c r="C116" s="52" t="s">
        <v>250</v>
      </c>
      <c r="D116" s="52" t="s">
        <v>208</v>
      </c>
      <c r="E116" s="51">
        <v>0.2</v>
      </c>
      <c r="F116" s="51">
        <v>0.187</v>
      </c>
      <c r="G116" s="51">
        <v>1.2999999999999999E-2</v>
      </c>
      <c r="H116" s="52" t="s">
        <v>101</v>
      </c>
      <c r="I116" s="52" t="s">
        <v>760</v>
      </c>
      <c r="J116" s="51"/>
    </row>
    <row r="117" spans="1:10" ht="57.5" x14ac:dyDescent="0.25">
      <c r="A117" s="51"/>
      <c r="B117" s="51" t="s">
        <v>251</v>
      </c>
      <c r="C117" s="52" t="s">
        <v>252</v>
      </c>
      <c r="D117" s="52" t="s">
        <v>208</v>
      </c>
      <c r="E117" s="51">
        <v>0.14699999999999999</v>
      </c>
      <c r="F117" s="51">
        <v>0.13700000000000001</v>
      </c>
      <c r="G117" s="51">
        <v>0.01</v>
      </c>
      <c r="H117" s="52" t="s">
        <v>101</v>
      </c>
      <c r="I117" s="52" t="s">
        <v>760</v>
      </c>
      <c r="J117" s="51"/>
    </row>
    <row r="118" spans="1:10" x14ac:dyDescent="0.25">
      <c r="A118" s="50" t="s">
        <v>254</v>
      </c>
      <c r="B118" s="51"/>
      <c r="C118" s="52"/>
      <c r="D118" s="52"/>
      <c r="E118" s="51"/>
      <c r="F118" s="51"/>
      <c r="G118" s="51"/>
      <c r="H118" s="52"/>
      <c r="I118" s="52"/>
      <c r="J118" s="51"/>
    </row>
    <row r="119" spans="1:10" ht="23" x14ac:dyDescent="0.25">
      <c r="A119" s="51" t="s">
        <v>661</v>
      </c>
      <c r="B119" s="51" t="s">
        <v>256</v>
      </c>
      <c r="C119" s="52" t="s">
        <v>257</v>
      </c>
      <c r="D119" s="52" t="s">
        <v>258</v>
      </c>
      <c r="E119" s="51">
        <v>1.153</v>
      </c>
      <c r="F119" s="51">
        <v>0.89500000000000002</v>
      </c>
      <c r="G119" s="51">
        <v>0.25800000000000001</v>
      </c>
      <c r="H119" s="52" t="s">
        <v>662</v>
      </c>
      <c r="I119" s="52" t="s">
        <v>260</v>
      </c>
      <c r="J119" s="51" t="s">
        <v>663</v>
      </c>
    </row>
    <row r="120" spans="1:10" ht="34.5" x14ac:dyDescent="0.25">
      <c r="A120" s="51"/>
      <c r="B120" s="51" t="s">
        <v>261</v>
      </c>
      <c r="C120" s="52" t="s">
        <v>664</v>
      </c>
      <c r="D120" s="52" t="s">
        <v>258</v>
      </c>
      <c r="E120" s="51">
        <v>0.432</v>
      </c>
      <c r="F120" s="51">
        <v>0.33600000000000002</v>
      </c>
      <c r="G120" s="51">
        <v>9.6000000000000002E-2</v>
      </c>
      <c r="H120" s="52" t="s">
        <v>662</v>
      </c>
      <c r="I120" s="52" t="s">
        <v>264</v>
      </c>
      <c r="J120" s="51" t="s">
        <v>663</v>
      </c>
    </row>
    <row r="121" spans="1:10" ht="34.5" x14ac:dyDescent="0.25">
      <c r="A121" s="51"/>
      <c r="B121" s="51"/>
      <c r="C121" s="52" t="s">
        <v>665</v>
      </c>
      <c r="D121" s="52" t="s">
        <v>258</v>
      </c>
      <c r="E121" s="51">
        <v>0.25900000000000001</v>
      </c>
      <c r="F121" s="51">
        <v>0.20100000000000001</v>
      </c>
      <c r="G121" s="51">
        <v>5.8000000000000003E-2</v>
      </c>
      <c r="H121" s="52" t="s">
        <v>662</v>
      </c>
      <c r="I121" s="52" t="s">
        <v>266</v>
      </c>
      <c r="J121" s="51" t="s">
        <v>663</v>
      </c>
    </row>
    <row r="122" spans="1:10" ht="23" x14ac:dyDescent="0.25">
      <c r="A122" s="51"/>
      <c r="B122" s="51"/>
      <c r="C122" s="52" t="s">
        <v>666</v>
      </c>
      <c r="D122" s="52" t="s">
        <v>258</v>
      </c>
      <c r="E122" s="51">
        <v>0.11</v>
      </c>
      <c r="F122" s="51">
        <v>8.5999999999999993E-2</v>
      </c>
      <c r="G122" s="51">
        <v>2.4E-2</v>
      </c>
      <c r="H122" s="52" t="s">
        <v>662</v>
      </c>
      <c r="I122" s="52" t="s">
        <v>268</v>
      </c>
      <c r="J122" s="51" t="s">
        <v>663</v>
      </c>
    </row>
    <row r="123" spans="1:10" ht="46" x14ac:dyDescent="0.25">
      <c r="A123" s="51"/>
      <c r="B123" s="51"/>
      <c r="C123" s="52" t="s">
        <v>305</v>
      </c>
      <c r="D123" s="52" t="s">
        <v>258</v>
      </c>
      <c r="E123" s="51">
        <v>8.2000000000000003E-2</v>
      </c>
      <c r="F123" s="51">
        <v>6.4000000000000001E-2</v>
      </c>
      <c r="G123" s="51">
        <v>1.7999999999999999E-2</v>
      </c>
      <c r="H123" s="52" t="s">
        <v>662</v>
      </c>
      <c r="I123" s="52" t="s">
        <v>270</v>
      </c>
      <c r="J123" s="51" t="s">
        <v>663</v>
      </c>
    </row>
    <row r="124" spans="1:10" ht="23" x14ac:dyDescent="0.25">
      <c r="A124" s="51"/>
      <c r="B124" s="51"/>
      <c r="C124" s="52" t="s">
        <v>271</v>
      </c>
      <c r="D124" s="52" t="s">
        <v>258</v>
      </c>
      <c r="E124" s="51">
        <v>7.9000000000000001E-2</v>
      </c>
      <c r="F124" s="51">
        <v>6.0999999999999999E-2</v>
      </c>
      <c r="G124" s="51">
        <v>1.7999999999999999E-2</v>
      </c>
      <c r="H124" s="52" t="s">
        <v>662</v>
      </c>
      <c r="I124" s="52" t="s">
        <v>272</v>
      </c>
      <c r="J124" s="51" t="s">
        <v>663</v>
      </c>
    </row>
    <row r="125" spans="1:10" ht="23" x14ac:dyDescent="0.25">
      <c r="A125" s="51"/>
      <c r="B125" s="51" t="s">
        <v>222</v>
      </c>
      <c r="C125" s="52" t="s">
        <v>30</v>
      </c>
      <c r="D125" s="52" t="s">
        <v>258</v>
      </c>
      <c r="E125" s="51">
        <v>1.7999999999999999E-2</v>
      </c>
      <c r="F125" s="51">
        <v>1.4E-2</v>
      </c>
      <c r="G125" s="51">
        <v>4.0000000000000001E-3</v>
      </c>
      <c r="H125" s="52" t="s">
        <v>667</v>
      </c>
      <c r="I125" s="52" t="s">
        <v>668</v>
      </c>
      <c r="J125" s="51" t="s">
        <v>663</v>
      </c>
    </row>
    <row r="126" spans="1:10" ht="23" x14ac:dyDescent="0.25">
      <c r="A126" s="51"/>
      <c r="B126" s="51"/>
      <c r="C126" s="52" t="s">
        <v>226</v>
      </c>
      <c r="D126" s="52" t="s">
        <v>258</v>
      </c>
      <c r="E126" s="51">
        <v>0.01</v>
      </c>
      <c r="F126" s="51">
        <v>0</v>
      </c>
      <c r="G126" s="51">
        <v>0.01</v>
      </c>
      <c r="H126" s="52" t="s">
        <v>667</v>
      </c>
      <c r="I126" s="52" t="s">
        <v>668</v>
      </c>
      <c r="J126" s="51" t="s">
        <v>663</v>
      </c>
    </row>
    <row r="127" spans="1:10" ht="34.5" x14ac:dyDescent="0.25">
      <c r="A127" s="51"/>
      <c r="B127" s="51"/>
      <c r="C127" s="52" t="s">
        <v>182</v>
      </c>
      <c r="D127" s="52" t="s">
        <v>258</v>
      </c>
      <c r="E127" s="51">
        <v>1.2E-2</v>
      </c>
      <c r="F127" s="51">
        <v>3.0000000000000001E-3</v>
      </c>
      <c r="G127" s="51">
        <v>8.9999999999999993E-3</v>
      </c>
      <c r="H127" s="52" t="s">
        <v>669</v>
      </c>
      <c r="I127" s="52" t="s">
        <v>670</v>
      </c>
      <c r="J127" s="51" t="s">
        <v>663</v>
      </c>
    </row>
    <row r="128" spans="1:10" ht="57.5" x14ac:dyDescent="0.25">
      <c r="A128" s="51"/>
      <c r="B128" s="51" t="s">
        <v>277</v>
      </c>
      <c r="C128" s="52" t="s">
        <v>278</v>
      </c>
      <c r="D128" s="52" t="s">
        <v>258</v>
      </c>
      <c r="E128" s="51">
        <v>4.1000000000000002E-2</v>
      </c>
      <c r="F128" s="51">
        <v>3.2000000000000001E-2</v>
      </c>
      <c r="G128" s="51">
        <v>8.9999999999999993E-3</v>
      </c>
      <c r="H128" s="52" t="s">
        <v>671</v>
      </c>
      <c r="I128" s="52" t="s">
        <v>672</v>
      </c>
      <c r="J128" s="51" t="s">
        <v>663</v>
      </c>
    </row>
    <row r="129" spans="1:10" ht="23" x14ac:dyDescent="0.25">
      <c r="A129" s="51"/>
      <c r="B129" s="51"/>
      <c r="C129" s="52" t="s">
        <v>732</v>
      </c>
      <c r="D129" s="52" t="s">
        <v>258</v>
      </c>
      <c r="E129" s="51"/>
      <c r="F129" s="51"/>
      <c r="G129" s="51"/>
      <c r="H129" s="52" t="s">
        <v>733</v>
      </c>
      <c r="I129" s="52"/>
      <c r="J129" s="51" t="s">
        <v>663</v>
      </c>
    </row>
    <row r="130" spans="1:10" ht="69" x14ac:dyDescent="0.25">
      <c r="A130" s="51"/>
      <c r="B130" s="51"/>
      <c r="C130" s="52" t="s">
        <v>281</v>
      </c>
      <c r="D130" s="52" t="s">
        <v>258</v>
      </c>
      <c r="E130" s="51">
        <v>0.03</v>
      </c>
      <c r="F130" s="51">
        <v>2.3E-2</v>
      </c>
      <c r="G130" s="51">
        <v>7.0000000000000001E-3</v>
      </c>
      <c r="H130" s="52" t="s">
        <v>673</v>
      </c>
      <c r="I130" s="52" t="s">
        <v>674</v>
      </c>
      <c r="J130" s="51" t="s">
        <v>663</v>
      </c>
    </row>
    <row r="131" spans="1:10" ht="69" x14ac:dyDescent="0.25">
      <c r="A131" s="51"/>
      <c r="B131" s="51"/>
      <c r="C131" s="52" t="s">
        <v>283</v>
      </c>
      <c r="D131" s="52" t="s">
        <v>258</v>
      </c>
      <c r="E131" s="51">
        <v>2.1000000000000001E-2</v>
      </c>
      <c r="F131" s="51">
        <v>1.6E-2</v>
      </c>
      <c r="G131" s="51">
        <v>5.0000000000000001E-3</v>
      </c>
      <c r="H131" s="52" t="s">
        <v>673</v>
      </c>
      <c r="I131" s="52" t="s">
        <v>675</v>
      </c>
      <c r="J131" s="51" t="s">
        <v>663</v>
      </c>
    </row>
    <row r="132" spans="1:10" ht="46" x14ac:dyDescent="0.25">
      <c r="A132" s="51"/>
      <c r="B132" s="51" t="s">
        <v>287</v>
      </c>
      <c r="C132" s="52" t="s">
        <v>676</v>
      </c>
      <c r="D132" s="52" t="s">
        <v>258</v>
      </c>
      <c r="E132" s="51">
        <v>2.7E-2</v>
      </c>
      <c r="F132" s="51">
        <v>2.1999999999999999E-2</v>
      </c>
      <c r="G132" s="51">
        <v>5.0000000000000001E-3</v>
      </c>
      <c r="H132" s="52" t="s">
        <v>677</v>
      </c>
      <c r="I132" s="52" t="s">
        <v>678</v>
      </c>
      <c r="J132" s="51" t="s">
        <v>663</v>
      </c>
    </row>
    <row r="133" spans="1:10" ht="46" x14ac:dyDescent="0.25">
      <c r="A133" s="51"/>
      <c r="B133" s="51"/>
      <c r="C133" s="52" t="s">
        <v>679</v>
      </c>
      <c r="D133" s="52" t="s">
        <v>258</v>
      </c>
      <c r="E133" s="51">
        <v>2.1000000000000001E-2</v>
      </c>
      <c r="F133" s="51">
        <v>1.7000000000000001E-2</v>
      </c>
      <c r="G133" s="51">
        <v>4.0000000000000001E-3</v>
      </c>
      <c r="H133" s="52" t="s">
        <v>677</v>
      </c>
      <c r="I133" s="52" t="s">
        <v>678</v>
      </c>
      <c r="J133" s="51" t="s">
        <v>663</v>
      </c>
    </row>
    <row r="134" spans="1:10" ht="46" x14ac:dyDescent="0.25">
      <c r="A134" s="51"/>
      <c r="B134" s="51"/>
      <c r="C134" s="52" t="s">
        <v>680</v>
      </c>
      <c r="D134" s="52" t="s">
        <v>258</v>
      </c>
      <c r="E134" s="51">
        <v>1.4999999999999999E-2</v>
      </c>
      <c r="F134" s="51">
        <v>1.2E-2</v>
      </c>
      <c r="G134" s="51">
        <v>3.0000000000000001E-3</v>
      </c>
      <c r="H134" s="52" t="s">
        <v>681</v>
      </c>
      <c r="I134" s="52" t="s">
        <v>682</v>
      </c>
      <c r="J134" s="51" t="s">
        <v>663</v>
      </c>
    </row>
    <row r="135" spans="1:10" ht="57.5" x14ac:dyDescent="0.25">
      <c r="A135" s="51" t="s">
        <v>299</v>
      </c>
      <c r="B135" s="51" t="s">
        <v>256</v>
      </c>
      <c r="C135" s="52"/>
      <c r="D135" s="52" t="s">
        <v>258</v>
      </c>
      <c r="E135" s="51"/>
      <c r="F135" s="51"/>
      <c r="G135" s="51"/>
      <c r="H135" s="52" t="s">
        <v>734</v>
      </c>
      <c r="I135" s="52"/>
      <c r="J135" s="51" t="s">
        <v>663</v>
      </c>
    </row>
    <row r="136" spans="1:10" ht="23" x14ac:dyDescent="0.25">
      <c r="A136" s="51"/>
      <c r="B136" s="51" t="s">
        <v>261</v>
      </c>
      <c r="C136" s="52" t="s">
        <v>735</v>
      </c>
      <c r="D136" s="52" t="s">
        <v>258</v>
      </c>
      <c r="E136" s="51"/>
      <c r="F136" s="51"/>
      <c r="G136" s="51"/>
      <c r="H136" s="52" t="s">
        <v>733</v>
      </c>
      <c r="I136" s="52"/>
      <c r="J136" s="51" t="s">
        <v>663</v>
      </c>
    </row>
    <row r="137" spans="1:10" ht="23" x14ac:dyDescent="0.25">
      <c r="A137" s="51"/>
      <c r="B137" s="51"/>
      <c r="C137" s="52" t="s">
        <v>736</v>
      </c>
      <c r="D137" s="52" t="s">
        <v>258</v>
      </c>
      <c r="E137" s="51"/>
      <c r="F137" s="51"/>
      <c r="G137" s="51"/>
      <c r="H137" s="52" t="s">
        <v>733</v>
      </c>
      <c r="I137" s="52"/>
      <c r="J137" s="51" t="s">
        <v>663</v>
      </c>
    </row>
    <row r="138" spans="1:10" ht="23" x14ac:dyDescent="0.25">
      <c r="A138" s="51"/>
      <c r="B138" s="51"/>
      <c r="C138" s="52" t="s">
        <v>300</v>
      </c>
      <c r="D138" s="52" t="s">
        <v>258</v>
      </c>
      <c r="E138" s="51">
        <v>0.2</v>
      </c>
      <c r="F138" s="51">
        <v>0.155</v>
      </c>
      <c r="G138" s="51">
        <v>4.4999999999999998E-2</v>
      </c>
      <c r="H138" s="52" t="s">
        <v>683</v>
      </c>
      <c r="I138" s="52" t="s">
        <v>302</v>
      </c>
      <c r="J138" s="51" t="s">
        <v>663</v>
      </c>
    </row>
    <row r="139" spans="1:10" ht="46" x14ac:dyDescent="0.25">
      <c r="A139" s="51"/>
      <c r="B139" s="51"/>
      <c r="C139" s="52" t="s">
        <v>303</v>
      </c>
      <c r="D139" s="52" t="s">
        <v>258</v>
      </c>
      <c r="E139" s="51">
        <v>0.11700000000000001</v>
      </c>
      <c r="F139" s="51">
        <v>9.0999999999999998E-2</v>
      </c>
      <c r="G139" s="51">
        <v>2.5999999999999999E-2</v>
      </c>
      <c r="H139" s="52" t="s">
        <v>683</v>
      </c>
      <c r="I139" s="52" t="s">
        <v>304</v>
      </c>
      <c r="J139" s="51" t="s">
        <v>663</v>
      </c>
    </row>
    <row r="140" spans="1:10" ht="46" x14ac:dyDescent="0.25">
      <c r="A140" s="51"/>
      <c r="B140" s="51"/>
      <c r="C140" s="52" t="s">
        <v>305</v>
      </c>
      <c r="D140" s="52" t="s">
        <v>258</v>
      </c>
      <c r="E140" s="51">
        <v>0.10199999999999999</v>
      </c>
      <c r="F140" s="51">
        <v>0.08</v>
      </c>
      <c r="G140" s="51">
        <v>2.1999999999999999E-2</v>
      </c>
      <c r="H140" s="52" t="s">
        <v>683</v>
      </c>
      <c r="I140" s="52" t="s">
        <v>304</v>
      </c>
      <c r="J140" s="51" t="s">
        <v>663</v>
      </c>
    </row>
    <row r="141" spans="1:10" ht="23" x14ac:dyDescent="0.25">
      <c r="A141" s="51"/>
      <c r="B141" s="51"/>
      <c r="C141" s="52" t="s">
        <v>271</v>
      </c>
      <c r="D141" s="52" t="s">
        <v>258</v>
      </c>
      <c r="E141" s="51">
        <v>9.2999999999999999E-2</v>
      </c>
      <c r="F141" s="51">
        <v>7.2999999999999995E-2</v>
      </c>
      <c r="G141" s="51">
        <v>0.02</v>
      </c>
      <c r="H141" s="52" t="s">
        <v>683</v>
      </c>
      <c r="I141" s="52" t="s">
        <v>684</v>
      </c>
      <c r="J141" s="51" t="s">
        <v>663</v>
      </c>
    </row>
    <row r="142" spans="1:10" ht="23" x14ac:dyDescent="0.25">
      <c r="A142" s="51"/>
      <c r="B142" s="51" t="s">
        <v>222</v>
      </c>
      <c r="C142" s="52" t="s">
        <v>30</v>
      </c>
      <c r="D142" s="52" t="s">
        <v>258</v>
      </c>
      <c r="E142" s="51">
        <v>0.03</v>
      </c>
      <c r="F142" s="51">
        <v>2.3E-2</v>
      </c>
      <c r="G142" s="51">
        <v>7.0000000000000001E-3</v>
      </c>
      <c r="H142" s="52" t="s">
        <v>685</v>
      </c>
      <c r="I142" s="52" t="s">
        <v>686</v>
      </c>
      <c r="J142" s="51" t="s">
        <v>663</v>
      </c>
    </row>
    <row r="143" spans="1:10" ht="23" x14ac:dyDescent="0.25">
      <c r="A143" s="51"/>
      <c r="B143" s="51"/>
      <c r="C143" s="52" t="s">
        <v>226</v>
      </c>
      <c r="D143" s="52" t="s">
        <v>258</v>
      </c>
      <c r="E143" s="51">
        <v>1.6E-2</v>
      </c>
      <c r="F143" s="51">
        <v>0</v>
      </c>
      <c r="G143" s="51">
        <v>1.6E-2</v>
      </c>
      <c r="H143" s="52" t="s">
        <v>685</v>
      </c>
      <c r="I143" s="52" t="s">
        <v>686</v>
      </c>
      <c r="J143" s="51" t="s">
        <v>663</v>
      </c>
    </row>
    <row r="144" spans="1:10" ht="34.5" x14ac:dyDescent="0.25">
      <c r="A144" s="51"/>
      <c r="B144" s="51"/>
      <c r="C144" s="52" t="s">
        <v>182</v>
      </c>
      <c r="D144" s="52" t="s">
        <v>258</v>
      </c>
      <c r="E144" s="51">
        <v>1.9E-2</v>
      </c>
      <c r="F144" s="51">
        <v>5.0000000000000001E-3</v>
      </c>
      <c r="G144" s="51">
        <v>1.4E-2</v>
      </c>
      <c r="H144" s="52" t="s">
        <v>669</v>
      </c>
      <c r="I144" s="52" t="s">
        <v>687</v>
      </c>
      <c r="J144" s="51" t="s">
        <v>663</v>
      </c>
    </row>
    <row r="145" spans="1:10" ht="34.5" x14ac:dyDescent="0.25">
      <c r="A145" s="51"/>
      <c r="B145" s="51" t="s">
        <v>277</v>
      </c>
      <c r="C145" s="52" t="s">
        <v>311</v>
      </c>
      <c r="D145" s="52" t="s">
        <v>258</v>
      </c>
      <c r="E145" s="51">
        <v>4.4999999999999998E-2</v>
      </c>
      <c r="F145" s="51">
        <v>3.5000000000000003E-2</v>
      </c>
      <c r="G145" s="51">
        <v>0.01</v>
      </c>
      <c r="H145" s="52" t="s">
        <v>688</v>
      </c>
      <c r="I145" s="52" t="s">
        <v>689</v>
      </c>
      <c r="J145" s="51" t="s">
        <v>663</v>
      </c>
    </row>
    <row r="146" spans="1:10" ht="46" x14ac:dyDescent="0.25">
      <c r="A146" s="51"/>
      <c r="B146" s="51"/>
      <c r="C146" s="52" t="s">
        <v>315</v>
      </c>
      <c r="D146" s="52" t="s">
        <v>690</v>
      </c>
      <c r="E146" s="51">
        <v>4.3999999999999997E-2</v>
      </c>
      <c r="F146" s="51">
        <v>3.4000000000000002E-2</v>
      </c>
      <c r="G146" s="51">
        <v>0.01</v>
      </c>
      <c r="H146" s="52" t="s">
        <v>688</v>
      </c>
      <c r="I146" s="52" t="s">
        <v>691</v>
      </c>
      <c r="J146" s="51" t="s">
        <v>663</v>
      </c>
    </row>
    <row r="147" spans="1:10" ht="34.5" x14ac:dyDescent="0.25">
      <c r="A147" s="51"/>
      <c r="B147" s="51"/>
      <c r="C147" s="52" t="s">
        <v>317</v>
      </c>
      <c r="D147" s="52" t="s">
        <v>258</v>
      </c>
      <c r="E147" s="51">
        <v>2.4E-2</v>
      </c>
      <c r="F147" s="51">
        <v>1.7999999999999999E-2</v>
      </c>
      <c r="G147" s="51">
        <v>6.0000000000000001E-3</v>
      </c>
      <c r="H147" s="52" t="s">
        <v>688</v>
      </c>
      <c r="I147" s="52" t="s">
        <v>691</v>
      </c>
      <c r="J147" s="51" t="s">
        <v>663</v>
      </c>
    </row>
    <row r="148" spans="1:10" ht="34.5" x14ac:dyDescent="0.25">
      <c r="A148" s="51"/>
      <c r="B148" s="51"/>
      <c r="C148" s="52" t="s">
        <v>318</v>
      </c>
      <c r="D148" s="52" t="s">
        <v>258</v>
      </c>
      <c r="E148" s="51">
        <v>1.7000000000000001E-2</v>
      </c>
      <c r="F148" s="51">
        <v>1.2999999999999999E-2</v>
      </c>
      <c r="G148" s="51">
        <v>4.0000000000000001E-3</v>
      </c>
      <c r="H148" s="52" t="s">
        <v>688</v>
      </c>
      <c r="I148" s="52" t="s">
        <v>691</v>
      </c>
      <c r="J148" s="51" t="s">
        <v>663</v>
      </c>
    </row>
    <row r="149" spans="1:10" ht="34.5" x14ac:dyDescent="0.25">
      <c r="A149" s="51"/>
      <c r="B149" s="51"/>
      <c r="C149" s="52" t="s">
        <v>182</v>
      </c>
      <c r="D149" s="52" t="s">
        <v>258</v>
      </c>
      <c r="E149" s="51">
        <v>1.9E-2</v>
      </c>
      <c r="F149" s="51">
        <v>5.0000000000000001E-3</v>
      </c>
      <c r="G149" s="51">
        <v>1.4E-2</v>
      </c>
      <c r="H149" s="52" t="s">
        <v>669</v>
      </c>
      <c r="I149" s="52" t="s">
        <v>687</v>
      </c>
      <c r="J149" s="51" t="s">
        <v>663</v>
      </c>
    </row>
    <row r="150" spans="1:10" ht="23" x14ac:dyDescent="0.25">
      <c r="A150" s="51"/>
      <c r="B150" s="51" t="s">
        <v>287</v>
      </c>
      <c r="C150" s="52" t="s">
        <v>737</v>
      </c>
      <c r="D150" s="52" t="s">
        <v>258</v>
      </c>
      <c r="E150" s="51"/>
      <c r="F150" s="51"/>
      <c r="G150" s="51"/>
      <c r="H150" s="52" t="s">
        <v>733</v>
      </c>
      <c r="I150" s="52"/>
      <c r="J150" s="51" t="s">
        <v>663</v>
      </c>
    </row>
    <row r="151" spans="1:10" ht="34.5" x14ac:dyDescent="0.25">
      <c r="A151" s="51"/>
      <c r="B151" s="51"/>
      <c r="C151" s="52" t="s">
        <v>692</v>
      </c>
      <c r="D151" s="52" t="s">
        <v>258</v>
      </c>
      <c r="E151" s="51">
        <v>3.5000000000000003E-2</v>
      </c>
      <c r="F151" s="51">
        <v>2.7E-2</v>
      </c>
      <c r="G151" s="51">
        <v>8.0000000000000002E-3</v>
      </c>
      <c r="H151" s="52" t="s">
        <v>693</v>
      </c>
      <c r="I151" s="52" t="s">
        <v>694</v>
      </c>
      <c r="J151" s="51" t="s">
        <v>663</v>
      </c>
    </row>
    <row r="152" spans="1:10" ht="57.5" x14ac:dyDescent="0.25">
      <c r="A152" s="51"/>
      <c r="B152" s="51"/>
      <c r="C152" s="52" t="s">
        <v>695</v>
      </c>
      <c r="D152" s="52" t="s">
        <v>258</v>
      </c>
      <c r="E152" s="51">
        <v>2.1000000000000001E-2</v>
      </c>
      <c r="F152" s="51">
        <v>1.6E-2</v>
      </c>
      <c r="G152" s="51">
        <v>5.0000000000000001E-3</v>
      </c>
      <c r="H152" s="52" t="s">
        <v>693</v>
      </c>
      <c r="I152" s="52" t="s">
        <v>696</v>
      </c>
      <c r="J152" s="51" t="s">
        <v>663</v>
      </c>
    </row>
    <row r="153" spans="1:10" ht="57.5" x14ac:dyDescent="0.25">
      <c r="A153" s="51"/>
      <c r="B153" s="51"/>
      <c r="C153" s="52" t="s">
        <v>697</v>
      </c>
      <c r="D153" s="52" t="s">
        <v>258</v>
      </c>
      <c r="E153" s="51">
        <v>1.4999999999999999E-2</v>
      </c>
      <c r="F153" s="51">
        <v>1.2E-2</v>
      </c>
      <c r="G153" s="51">
        <v>3.0000000000000001E-3</v>
      </c>
      <c r="H153" s="52" t="s">
        <v>693</v>
      </c>
      <c r="I153" s="52" t="s">
        <v>694</v>
      </c>
      <c r="J153" s="51" t="s">
        <v>663</v>
      </c>
    </row>
    <row r="154" spans="1:10" x14ac:dyDescent="0.25">
      <c r="A154" s="51"/>
      <c r="B154" s="51"/>
      <c r="C154" s="52"/>
      <c r="D154" s="52"/>
      <c r="E154" s="51"/>
      <c r="F154" s="51"/>
      <c r="G154" s="51"/>
      <c r="H154" s="52"/>
      <c r="I154" s="52"/>
      <c r="J154" s="51"/>
    </row>
    <row r="155" spans="1:10" ht="80.5" x14ac:dyDescent="0.25">
      <c r="A155" s="50" t="s">
        <v>698</v>
      </c>
      <c r="B155" s="51" t="s">
        <v>333</v>
      </c>
      <c r="C155" s="52"/>
      <c r="D155" s="52" t="s">
        <v>40</v>
      </c>
      <c r="E155" s="51">
        <v>1810</v>
      </c>
      <c r="F155" s="51"/>
      <c r="G155" s="51"/>
      <c r="H155" s="52" t="s">
        <v>327</v>
      </c>
      <c r="I155" s="52" t="s">
        <v>699</v>
      </c>
      <c r="J155" s="51" t="s">
        <v>67</v>
      </c>
    </row>
    <row r="156" spans="1:10" ht="80.5" x14ac:dyDescent="0.25">
      <c r="A156" s="51"/>
      <c r="B156" s="51" t="s">
        <v>337</v>
      </c>
      <c r="C156" s="52"/>
      <c r="D156" s="52" t="s">
        <v>40</v>
      </c>
      <c r="E156" s="51">
        <v>1430</v>
      </c>
      <c r="F156" s="51"/>
      <c r="G156" s="51"/>
      <c r="H156" s="52" t="s">
        <v>327</v>
      </c>
      <c r="I156" s="52" t="s">
        <v>699</v>
      </c>
      <c r="J156" s="51" t="s">
        <v>67</v>
      </c>
    </row>
    <row r="157" spans="1:10" ht="80.5" x14ac:dyDescent="0.25">
      <c r="A157" s="51"/>
      <c r="B157" s="51" t="s">
        <v>336</v>
      </c>
      <c r="C157" s="52"/>
      <c r="D157" s="52" t="s">
        <v>40</v>
      </c>
      <c r="E157" s="51">
        <v>3500</v>
      </c>
      <c r="F157" s="51"/>
      <c r="G157" s="51"/>
      <c r="H157" s="52" t="s">
        <v>327</v>
      </c>
      <c r="I157" s="52" t="s">
        <v>699</v>
      </c>
      <c r="J157" s="51" t="s">
        <v>67</v>
      </c>
    </row>
    <row r="158" spans="1:10" ht="80.5" x14ac:dyDescent="0.25">
      <c r="A158" s="51"/>
      <c r="B158" s="51" t="s">
        <v>338</v>
      </c>
      <c r="C158" s="52"/>
      <c r="D158" s="52" t="s">
        <v>40</v>
      </c>
      <c r="E158" s="51">
        <v>4470</v>
      </c>
      <c r="F158" s="51"/>
      <c r="G158" s="51"/>
      <c r="H158" s="52" t="s">
        <v>327</v>
      </c>
      <c r="I158" s="52" t="s">
        <v>699</v>
      </c>
      <c r="J158" s="51" t="s">
        <v>67</v>
      </c>
    </row>
    <row r="159" spans="1:10" ht="80.5" x14ac:dyDescent="0.25">
      <c r="A159" s="51"/>
      <c r="B159" s="51" t="s">
        <v>335</v>
      </c>
      <c r="C159" s="52"/>
      <c r="D159" s="52" t="s">
        <v>40</v>
      </c>
      <c r="E159" s="51">
        <v>675</v>
      </c>
      <c r="F159" s="51"/>
      <c r="G159" s="51"/>
      <c r="H159" s="52" t="s">
        <v>327</v>
      </c>
      <c r="I159" s="52" t="s">
        <v>699</v>
      </c>
      <c r="J159" s="51" t="s">
        <v>67</v>
      </c>
    </row>
    <row r="160" spans="1:10" ht="80.5" x14ac:dyDescent="0.25">
      <c r="A160" s="51"/>
      <c r="B160" s="51" t="s">
        <v>342</v>
      </c>
      <c r="C160" s="52" t="s">
        <v>343</v>
      </c>
      <c r="D160" s="52" t="s">
        <v>40</v>
      </c>
      <c r="E160" s="51">
        <v>3922</v>
      </c>
      <c r="F160" s="51"/>
      <c r="G160" s="51"/>
      <c r="H160" s="52" t="s">
        <v>327</v>
      </c>
      <c r="I160" s="52" t="s">
        <v>699</v>
      </c>
      <c r="J160" s="51" t="s">
        <v>67</v>
      </c>
    </row>
    <row r="161" spans="1:10" ht="80.5" x14ac:dyDescent="0.25">
      <c r="A161" s="51"/>
      <c r="B161" s="51" t="s">
        <v>369</v>
      </c>
      <c r="C161" s="52" t="s">
        <v>370</v>
      </c>
      <c r="D161" s="52" t="s">
        <v>40</v>
      </c>
      <c r="E161" s="51">
        <v>3985</v>
      </c>
      <c r="F161" s="51"/>
      <c r="G161" s="51"/>
      <c r="H161" s="52" t="s">
        <v>327</v>
      </c>
      <c r="I161" s="52" t="s">
        <v>699</v>
      </c>
      <c r="J161" s="51" t="s">
        <v>67</v>
      </c>
    </row>
    <row r="162" spans="1:10" ht="80.5" x14ac:dyDescent="0.25">
      <c r="A162" s="51"/>
      <c r="B162" s="51" t="s">
        <v>347</v>
      </c>
      <c r="C162" s="52" t="s">
        <v>348</v>
      </c>
      <c r="D162" s="52" t="s">
        <v>40</v>
      </c>
      <c r="E162" s="51">
        <v>1774</v>
      </c>
      <c r="F162" s="51"/>
      <c r="G162" s="51"/>
      <c r="H162" s="52" t="s">
        <v>327</v>
      </c>
      <c r="I162" s="52" t="s">
        <v>699</v>
      </c>
      <c r="J162" s="51" t="s">
        <v>67</v>
      </c>
    </row>
    <row r="163" spans="1:10" ht="80.5" x14ac:dyDescent="0.25">
      <c r="A163" s="51"/>
      <c r="B163" s="51" t="s">
        <v>351</v>
      </c>
      <c r="C163" s="52" t="s">
        <v>352</v>
      </c>
      <c r="D163" s="52" t="s">
        <v>40</v>
      </c>
      <c r="E163" s="51">
        <v>2088</v>
      </c>
      <c r="F163" s="51"/>
      <c r="G163" s="51"/>
      <c r="H163" s="52" t="s">
        <v>327</v>
      </c>
      <c r="I163" s="52" t="s">
        <v>699</v>
      </c>
      <c r="J163" s="51" t="s">
        <v>67</v>
      </c>
    </row>
    <row r="164" spans="1:10" ht="80.5" x14ac:dyDescent="0.25">
      <c r="A164" s="51"/>
      <c r="B164" s="51" t="s">
        <v>355</v>
      </c>
      <c r="C164" s="52" t="s">
        <v>356</v>
      </c>
      <c r="D164" s="52" t="s">
        <v>40</v>
      </c>
      <c r="E164" s="51">
        <v>2729</v>
      </c>
      <c r="F164" s="51"/>
      <c r="G164" s="51"/>
      <c r="H164" s="52" t="s">
        <v>327</v>
      </c>
      <c r="I164" s="52" t="s">
        <v>699</v>
      </c>
      <c r="J164" s="51" t="s">
        <v>67</v>
      </c>
    </row>
    <row r="166" spans="1:10" customFormat="1" x14ac:dyDescent="0.25">
      <c r="A166" t="s">
        <v>391</v>
      </c>
      <c r="B166" s="1"/>
      <c r="C166" s="1"/>
      <c r="D166" s="1"/>
      <c r="H166" s="1"/>
      <c r="I166" s="1"/>
    </row>
    <row r="167" spans="1:10" s="29" customFormat="1" ht="399" customHeight="1" x14ac:dyDescent="0.25">
      <c r="A167" s="211" t="s">
        <v>779</v>
      </c>
      <c r="B167" s="212"/>
      <c r="C167" s="212"/>
      <c r="D167" s="212"/>
      <c r="E167" s="212"/>
      <c r="F167" s="212"/>
      <c r="G167" s="212"/>
      <c r="H167" s="212"/>
      <c r="I167" s="212"/>
      <c r="J167" s="213"/>
    </row>
    <row r="168" spans="1:10" customFormat="1" ht="85.5" customHeight="1" x14ac:dyDescent="0.25">
      <c r="A168" s="220" t="s">
        <v>739</v>
      </c>
      <c r="B168" s="221"/>
      <c r="C168" s="221"/>
      <c r="D168" s="221"/>
      <c r="E168" s="221"/>
      <c r="F168" s="221"/>
      <c r="G168" s="221"/>
      <c r="H168" s="221"/>
      <c r="I168" s="221"/>
      <c r="J168" s="222"/>
    </row>
  </sheetData>
  <mergeCells count="8">
    <mergeCell ref="B66:C66"/>
    <mergeCell ref="A3:J3"/>
    <mergeCell ref="A4:J4"/>
    <mergeCell ref="A167:J167"/>
    <mergeCell ref="A168:J168"/>
    <mergeCell ref="B70:C70"/>
    <mergeCell ref="B73:C73"/>
    <mergeCell ref="B74:C74"/>
  </mergeCells>
  <pageMargins left="0.70866141732283472" right="0.70866141732283472" top="0.74803149606299213" bottom="0.74803149606299213" header="0.31496062992125984" footer="0.31496062992125984"/>
  <pageSetup paperSize="9" scale="53" fitToHeight="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E431266AB99142B1769715C9AA0A69" ma:contentTypeVersion="11" ma:contentTypeDescription="Een nieuw document maken." ma:contentTypeScope="" ma:versionID="f91e306c508bfff3a666573475ca3900">
  <xsd:schema xmlns:xsd="http://www.w3.org/2001/XMLSchema" xmlns:xs="http://www.w3.org/2001/XMLSchema" xmlns:p="http://schemas.microsoft.com/office/2006/metadata/properties" xmlns:ns2="bda96d4e-a964-4e31-9f35-412e958e174b" xmlns:ns3="1cfc2e38-97d9-44e3-980e-9b49f7848505" targetNamespace="http://schemas.microsoft.com/office/2006/metadata/properties" ma:root="true" ma:fieldsID="7cdfd4b13a5cea70406a06202772f519" ns2:_="" ns3:_="">
    <xsd:import namespace="bda96d4e-a964-4e31-9f35-412e958e174b"/>
    <xsd:import namespace="1cfc2e38-97d9-44e3-980e-9b49f784850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a96d4e-a964-4e31-9f35-412e958e17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Afbeeldingtags" ma:readOnly="false" ma:fieldId="{5cf76f15-5ced-4ddc-b409-7134ff3c332f}" ma:taxonomyMulti="true" ma:sspId="d78239c9-a4bc-48d1-9e60-eee20c2f61f1"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cfc2e38-97d9-44e3-980e-9b49f784850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2580b905-fe3c-40ab-a6cc-839ebbc6e6a9}" ma:internalName="TaxCatchAll" ma:showField="CatchAllData" ma:web="1cfc2e38-97d9-44e3-980e-9b49f78485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cfc2e38-97d9-44e3-980e-9b49f7848505" xsi:nil="true"/>
    <lcf76f155ced4ddcb4097134ff3c332f xmlns="bda96d4e-a964-4e31-9f35-412e958e174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53788F-717B-42F1-8EFB-04EEDB634A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a96d4e-a964-4e31-9f35-412e958e174b"/>
    <ds:schemaRef ds:uri="1cfc2e38-97d9-44e3-980e-9b49f78485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9644D5-8B30-4E09-8641-DCCB8CD3DA4F}">
  <ds:schemaRefs>
    <ds:schemaRef ds:uri="http://schemas.microsoft.com/office/2006/metadata/properties"/>
    <ds:schemaRef ds:uri="http://schemas.microsoft.com/office/infopath/2007/PartnerControls"/>
    <ds:schemaRef ds:uri="7ddfc4a7-2327-4f2d-b29d-dda666fbba38"/>
    <ds:schemaRef ds:uri="45b0fde6-3671-446b-8026-4c0d418a39e7"/>
    <ds:schemaRef ds:uri="1cfc2e38-97d9-44e3-980e-9b49f7848505"/>
    <ds:schemaRef ds:uri="bda96d4e-a964-4e31-9f35-412e958e174b"/>
  </ds:schemaRefs>
</ds:datastoreItem>
</file>

<file path=customXml/itemProps3.xml><?xml version="1.0" encoding="utf-8"?>
<ds:datastoreItem xmlns:ds="http://schemas.openxmlformats.org/officeDocument/2006/customXml" ds:itemID="{34FB4EC9-8A4C-4833-9898-13C52F736C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11</vt:i4>
      </vt:variant>
      <vt:variant>
        <vt:lpstr>Benoemde bereiken</vt:lpstr>
      </vt:variant>
      <vt:variant>
        <vt:i4>19</vt:i4>
      </vt:variant>
    </vt:vector>
  </HeadingPairs>
  <TitlesOfParts>
    <vt:vector size="30" baseType="lpstr">
      <vt:lpstr>CO2emissiefactoren 2025</vt:lpstr>
      <vt:lpstr>co2emissiefactoren 2024</vt:lpstr>
      <vt:lpstr>co2emissiefactoren 2023</vt:lpstr>
      <vt:lpstr>co2emissiefactoren 2022</vt:lpstr>
      <vt:lpstr>co2emissiefactoren 2021</vt:lpstr>
      <vt:lpstr>co2emissiefactoren 2020</vt:lpstr>
      <vt:lpstr>co2emissiefactoren 2019</vt:lpstr>
      <vt:lpstr>co2emissiefactoren 2018</vt:lpstr>
      <vt:lpstr>co2emissiefactoren 2017</vt:lpstr>
      <vt:lpstr>co2emissiefactoren 2016</vt:lpstr>
      <vt:lpstr>co2emissiefactoren 2015</vt:lpstr>
      <vt:lpstr>'co2emissiefactoren 2017'!Afdrukbereik</vt:lpstr>
      <vt:lpstr>'co2emissiefactoren 2018'!Afdrukbereik</vt:lpstr>
      <vt:lpstr>'co2emissiefactoren 2019'!Afdrukbereik</vt:lpstr>
      <vt:lpstr>'co2emissiefactoren 2020'!Afdrukbereik</vt:lpstr>
      <vt:lpstr>'co2emissiefactoren 2022'!Afdrukbereik</vt:lpstr>
      <vt:lpstr>'co2emissiefactoren 2023'!Afdrukbereik</vt:lpstr>
      <vt:lpstr>'co2emissiefactoren 2024'!Afdrukbereik</vt:lpstr>
      <vt:lpstr>'CO2emissiefactoren 2025'!Afdrukbereik</vt:lpstr>
      <vt:lpstr>'co2emissiefactoren 2015'!Afdruktitels</vt:lpstr>
      <vt:lpstr>'co2emissiefactoren 2016'!Afdruktitels</vt:lpstr>
      <vt:lpstr>'co2emissiefactoren 2017'!Afdruktitels</vt:lpstr>
      <vt:lpstr>'co2emissiefactoren 2018'!Afdruktitels</vt:lpstr>
      <vt:lpstr>'co2emissiefactoren 2019'!Afdruktitels</vt:lpstr>
      <vt:lpstr>'co2emissiefactoren 2020'!Afdruktitels</vt:lpstr>
      <vt:lpstr>'co2emissiefactoren 2021'!Afdruktitels</vt:lpstr>
      <vt:lpstr>'co2emissiefactoren 2022'!Afdruktitels</vt:lpstr>
      <vt:lpstr>'co2emissiefactoren 2023'!Afdruktitels</vt:lpstr>
      <vt:lpstr>'co2emissiefactoren 2024'!Afdruktitels</vt:lpstr>
      <vt:lpstr>'CO2emissiefactoren 2025'!Afdruktitels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Lubach, Simon (WVL)</dc:creator>
  <cp:keywords/>
  <dc:description/>
  <cp:lastModifiedBy>Marc Herberigs (Stimular)</cp:lastModifiedBy>
  <cp:revision/>
  <cp:lastPrinted>2024-02-15T15:47:15Z</cp:lastPrinted>
  <dcterms:created xsi:type="dcterms:W3CDTF">2018-12-21T09:51:31Z</dcterms:created>
  <dcterms:modified xsi:type="dcterms:W3CDTF">2025-02-03T11:17:32Z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0x01010061E431266AB99142B1769715C9AA0A69</vt:lpwstr>
  </property>
  <property fmtid="{D5CDD505-2E9C-101B-9397-08002B2CF9AE}" pid="3" name="MediaServiceImageTags">
    <vt:lpwstr/>
  </property>
</Properties>
</file>